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_Business\_Разобрать\2021-04\ROI Calculator\"/>
    </mc:Choice>
  </mc:AlternateContent>
  <xr:revisionPtr revIDLastSave="0" documentId="13_ncr:1_{F0131F01-092F-427B-AF19-E95CCD3E5B09}" xr6:coauthVersionLast="47" xr6:coauthVersionMax="47" xr10:uidLastSave="{00000000-0000-0000-0000-000000000000}"/>
  <bookViews>
    <workbookView xWindow="-120" yWindow="-120" windowWidth="29040" windowHeight="15840" xr2:uid="{D54209DF-0043-4D26-9DA7-C7D55805A1BE}"/>
  </bookViews>
  <sheets>
    <sheet name="SaveToDB" sheetId="1" r:id="rId1"/>
    <sheet name="DBEdit" sheetId="2" r:id="rId2"/>
    <sheet name="DBGate" sheetId="10" r:id="rId3"/>
    <sheet name="ODataDB" sheetId="5" r:id="rId4"/>
    <sheet name="DB.RTD" sheetId="3" r:id="rId5"/>
    <sheet name="Gartle CRM" sheetId="7" r:id="rId6"/>
    <sheet name="Gartle Time Tracker" sheetId="4" r:id="rId7"/>
    <sheet name="Gartle Planning" sheetId="8" r:id="rId8"/>
    <sheet name="Gartle Budgeting" sheetId="9" r:id="rId9"/>
  </sheets>
  <definedNames>
    <definedName name="_xlnm.Print_Area" localSheetId="4">DB.RTD!$B$2:$I$37</definedName>
    <definedName name="_xlnm.Print_Area" localSheetId="1">DBEdit!$B$2:$I$46</definedName>
    <definedName name="_xlnm.Print_Area" localSheetId="2">DBGate!$B$2:$H$61</definedName>
    <definedName name="_xlnm.Print_Area" localSheetId="8">'Gartle Budgeting'!$B$2:$H$53</definedName>
    <definedName name="_xlnm.Print_Area" localSheetId="5">'Gartle CRM'!$B$2:$I$35</definedName>
    <definedName name="_xlnm.Print_Area" localSheetId="7">'Gartle Planning'!$B$2:$H$47</definedName>
    <definedName name="_xlnm.Print_Area" localSheetId="6">'Gartle Time Tracker'!$B$2:$I$37</definedName>
    <definedName name="_xlnm.Print_Area" localSheetId="3">ODataDB!$B$2:$H$61</definedName>
    <definedName name="_xlnm.Print_Area" localSheetId="0">SaveToDB!$B$2:$I$46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9" l="1"/>
  <c r="G23" i="9"/>
  <c r="F23" i="9"/>
  <c r="E23" i="9"/>
  <c r="D23" i="9"/>
  <c r="C23" i="9"/>
  <c r="H19" i="9"/>
  <c r="G19" i="9"/>
  <c r="F19" i="9"/>
  <c r="E19" i="9"/>
  <c r="D19" i="9"/>
  <c r="C19" i="9"/>
  <c r="H15" i="9"/>
  <c r="G15" i="9"/>
  <c r="F15" i="9"/>
  <c r="E15" i="9"/>
  <c r="D15" i="9"/>
  <c r="C15" i="9"/>
  <c r="C7" i="9"/>
  <c r="C5" i="9"/>
  <c r="H23" i="8"/>
  <c r="G23" i="8"/>
  <c r="F23" i="8"/>
  <c r="E23" i="8"/>
  <c r="D23" i="8"/>
  <c r="C23" i="8"/>
  <c r="H19" i="8"/>
  <c r="G19" i="8"/>
  <c r="E19" i="8"/>
  <c r="D19" i="8"/>
  <c r="C19" i="8"/>
  <c r="F19" i="8"/>
  <c r="H15" i="8"/>
  <c r="G15" i="8"/>
  <c r="F15" i="8"/>
  <c r="E15" i="8"/>
  <c r="C15" i="8"/>
  <c r="D15" i="8"/>
  <c r="C5" i="8"/>
  <c r="H16" i="4"/>
  <c r="G16" i="4"/>
  <c r="I15" i="4"/>
  <c r="I16" i="4" s="1"/>
  <c r="H15" i="4"/>
  <c r="G15" i="4"/>
  <c r="F15" i="4"/>
  <c r="F16" i="4" s="1"/>
  <c r="E15" i="4"/>
  <c r="E16" i="4" s="1"/>
  <c r="D16" i="4"/>
  <c r="D15" i="4"/>
  <c r="H16" i="7"/>
  <c r="I15" i="7"/>
  <c r="I16" i="7" s="1"/>
  <c r="H15" i="7"/>
  <c r="G15" i="7"/>
  <c r="G16" i="7" s="1"/>
  <c r="F15" i="7"/>
  <c r="F16" i="7" s="1"/>
  <c r="E15" i="7"/>
  <c r="E16" i="7" s="1"/>
  <c r="D15" i="7"/>
  <c r="D16" i="7" s="1"/>
  <c r="I16" i="3"/>
  <c r="H16" i="3"/>
  <c r="G16" i="3"/>
  <c r="F16" i="3"/>
  <c r="E16" i="3"/>
  <c r="D16" i="3"/>
  <c r="H20" i="2"/>
  <c r="G20" i="2"/>
  <c r="F20" i="2"/>
  <c r="E20" i="2"/>
  <c r="D20" i="2"/>
  <c r="C20" i="2"/>
  <c r="I15" i="3"/>
  <c r="H15" i="3"/>
  <c r="G15" i="3"/>
  <c r="F15" i="3"/>
  <c r="E15" i="3"/>
  <c r="D15" i="3"/>
  <c r="H19" i="2"/>
  <c r="G19" i="2"/>
  <c r="F19" i="2"/>
  <c r="E19" i="2"/>
  <c r="D19" i="2"/>
  <c r="I19" i="2"/>
  <c r="I20" i="2" s="1"/>
  <c r="H20" i="1"/>
  <c r="G20" i="1"/>
  <c r="F20" i="1"/>
  <c r="E20" i="1"/>
  <c r="D20" i="1"/>
  <c r="C20" i="1"/>
  <c r="I20" i="1"/>
  <c r="I19" i="1"/>
  <c r="G19" i="1"/>
  <c r="F19" i="1"/>
  <c r="E19" i="1"/>
  <c r="D19" i="1"/>
  <c r="H19" i="1"/>
  <c r="C7" i="8"/>
  <c r="C8" i="7"/>
  <c r="C8" i="4"/>
  <c r="C8" i="3"/>
  <c r="C10" i="2"/>
  <c r="C10" i="1"/>
  <c r="H40" i="10"/>
  <c r="G40" i="10"/>
  <c r="F40" i="10"/>
  <c r="E40" i="10"/>
  <c r="D40" i="10"/>
  <c r="C40" i="10"/>
  <c r="E38" i="10"/>
  <c r="E42" i="10" s="1"/>
  <c r="E43" i="10" s="1"/>
  <c r="H37" i="10"/>
  <c r="H38" i="10" s="1"/>
  <c r="G37" i="10"/>
  <c r="G38" i="10" s="1"/>
  <c r="F37" i="10"/>
  <c r="F38" i="10" s="1"/>
  <c r="F42" i="10" s="1"/>
  <c r="F43" i="10" s="1"/>
  <c r="E37" i="10"/>
  <c r="D37" i="10"/>
  <c r="D38" i="10" s="1"/>
  <c r="C37" i="10"/>
  <c r="C38" i="10" s="1"/>
  <c r="H33" i="10"/>
  <c r="G33" i="10"/>
  <c r="F33" i="10"/>
  <c r="E33" i="10"/>
  <c r="D33" i="10"/>
  <c r="C33" i="10"/>
  <c r="H21" i="10"/>
  <c r="G21" i="10"/>
  <c r="F21" i="10"/>
  <c r="E21" i="10"/>
  <c r="D21" i="10"/>
  <c r="C21" i="10"/>
  <c r="G20" i="10"/>
  <c r="F20" i="10"/>
  <c r="E20" i="10"/>
  <c r="H17" i="10"/>
  <c r="H18" i="10" s="1"/>
  <c r="G17" i="10"/>
  <c r="G18" i="10" s="1"/>
  <c r="F17" i="10"/>
  <c r="F18" i="10" s="1"/>
  <c r="E17" i="10"/>
  <c r="E18" i="10" s="1"/>
  <c r="D17" i="10"/>
  <c r="D18" i="10" s="1"/>
  <c r="C17" i="10"/>
  <c r="C18" i="10" s="1"/>
  <c r="H12" i="10"/>
  <c r="G12" i="10"/>
  <c r="F12" i="10"/>
  <c r="E12" i="10"/>
  <c r="D12" i="10"/>
  <c r="C12" i="10"/>
  <c r="H11" i="10"/>
  <c r="G11" i="10"/>
  <c r="F11" i="10"/>
  <c r="E11" i="10"/>
  <c r="D11" i="10"/>
  <c r="C11" i="10"/>
  <c r="C6" i="10"/>
  <c r="D20" i="10" s="1"/>
  <c r="H21" i="5"/>
  <c r="G21" i="5"/>
  <c r="F21" i="5"/>
  <c r="E21" i="5"/>
  <c r="D21" i="5"/>
  <c r="C21" i="5"/>
  <c r="I24" i="2"/>
  <c r="H24" i="2"/>
  <c r="G24" i="2"/>
  <c r="F24" i="2"/>
  <c r="E24" i="2"/>
  <c r="D24" i="2"/>
  <c r="C24" i="2"/>
  <c r="I24" i="1"/>
  <c r="H24" i="1"/>
  <c r="G24" i="1"/>
  <c r="F24" i="1"/>
  <c r="D24" i="1"/>
  <c r="C24" i="1"/>
  <c r="E24" i="1"/>
  <c r="C26" i="10" l="1"/>
  <c r="C27" i="10" s="1"/>
  <c r="D26" i="10"/>
  <c r="D27" i="10" s="1"/>
  <c r="G23" i="10"/>
  <c r="G24" i="10" s="1"/>
  <c r="H23" i="10"/>
  <c r="H24" i="10" s="1"/>
  <c r="C45" i="10"/>
  <c r="C46" i="10" s="1"/>
  <c r="E23" i="10"/>
  <c r="E24" i="10" s="1"/>
  <c r="E26" i="10"/>
  <c r="E27" i="10" s="1"/>
  <c r="G42" i="10"/>
  <c r="G43" i="10" s="1"/>
  <c r="H42" i="10"/>
  <c r="H43" i="10" s="1"/>
  <c r="D45" i="10"/>
  <c r="D46" i="10" s="1"/>
  <c r="F23" i="10"/>
  <c r="F24" i="10" s="1"/>
  <c r="F26" i="10"/>
  <c r="F27" i="10" s="1"/>
  <c r="F45" i="10"/>
  <c r="F46" i="10" s="1"/>
  <c r="C23" i="10"/>
  <c r="C24" i="10" s="1"/>
  <c r="G26" i="10"/>
  <c r="G27" i="10" s="1"/>
  <c r="C42" i="10"/>
  <c r="C43" i="10" s="1"/>
  <c r="G45" i="10"/>
  <c r="G46" i="10" s="1"/>
  <c r="H20" i="10"/>
  <c r="D23" i="10"/>
  <c r="D24" i="10" s="1"/>
  <c r="H26" i="10"/>
  <c r="H27" i="10" s="1"/>
  <c r="D42" i="10"/>
  <c r="D43" i="10" s="1"/>
  <c r="H45" i="10"/>
  <c r="H46" i="10" s="1"/>
  <c r="E45" i="10"/>
  <c r="E46" i="10" s="1"/>
  <c r="C20" i="10"/>
  <c r="H20" i="8" l="1"/>
  <c r="H25" i="8" s="1"/>
  <c r="G20" i="8"/>
  <c r="G25" i="8" s="1"/>
  <c r="F20" i="8"/>
  <c r="F25" i="8" s="1"/>
  <c r="E20" i="8"/>
  <c r="E25" i="8" s="1"/>
  <c r="D20" i="8"/>
  <c r="D25" i="8" s="1"/>
  <c r="C20" i="8"/>
  <c r="C25" i="8" s="1"/>
  <c r="H18" i="8"/>
  <c r="G18" i="8"/>
  <c r="F18" i="8"/>
  <c r="E18" i="8"/>
  <c r="D18" i="8"/>
  <c r="C18" i="8"/>
  <c r="H24" i="8"/>
  <c r="G24" i="8"/>
  <c r="H11" i="8"/>
  <c r="G11" i="8"/>
  <c r="F11" i="8"/>
  <c r="E11" i="8"/>
  <c r="D11" i="8"/>
  <c r="C11" i="8"/>
  <c r="G17" i="8" l="1"/>
  <c r="H17" i="8"/>
  <c r="D17" i="8"/>
  <c r="D24" i="8"/>
  <c r="D22" i="8" s="1"/>
  <c r="D30" i="8" s="1"/>
  <c r="D31" i="8" s="1"/>
  <c r="E24" i="8"/>
  <c r="E22" i="8" s="1"/>
  <c r="E30" i="8" s="1"/>
  <c r="E31" i="8" s="1"/>
  <c r="E17" i="8"/>
  <c r="C17" i="8"/>
  <c r="C24" i="8"/>
  <c r="C22" i="8" s="1"/>
  <c r="C30" i="8" s="1"/>
  <c r="C31" i="8" s="1"/>
  <c r="F24" i="8"/>
  <c r="F22" i="8" s="1"/>
  <c r="F30" i="8" s="1"/>
  <c r="F31" i="8" s="1"/>
  <c r="F17" i="8"/>
  <c r="G22" i="8"/>
  <c r="G30" i="8" s="1"/>
  <c r="G31" i="8" s="1"/>
  <c r="H22" i="8"/>
  <c r="H30" i="8" s="1"/>
  <c r="H31" i="8" s="1"/>
  <c r="H20" i="9"/>
  <c r="G20" i="9"/>
  <c r="F20" i="9"/>
  <c r="E20" i="9"/>
  <c r="D20" i="9"/>
  <c r="C20" i="9"/>
  <c r="H18" i="9"/>
  <c r="G18" i="9"/>
  <c r="F18" i="9"/>
  <c r="E18" i="9"/>
  <c r="D18" i="9"/>
  <c r="C18" i="9"/>
  <c r="H24" i="9"/>
  <c r="G24" i="9"/>
  <c r="F24" i="9"/>
  <c r="E24" i="9"/>
  <c r="D24" i="9"/>
  <c r="C24" i="9"/>
  <c r="H11" i="9"/>
  <c r="G11" i="9"/>
  <c r="F11" i="9"/>
  <c r="E11" i="9"/>
  <c r="D11" i="9"/>
  <c r="C11" i="9"/>
  <c r="I19" i="7"/>
  <c r="H19" i="7"/>
  <c r="G19" i="7"/>
  <c r="F19" i="7"/>
  <c r="E19" i="7"/>
  <c r="D19" i="7"/>
  <c r="C19" i="7"/>
  <c r="I17" i="7"/>
  <c r="H17" i="7"/>
  <c r="G17" i="7"/>
  <c r="F17" i="7"/>
  <c r="E17" i="7"/>
  <c r="D17" i="7"/>
  <c r="C15" i="7"/>
  <c r="C16" i="7" s="1"/>
  <c r="C17" i="7" s="1"/>
  <c r="I11" i="7"/>
  <c r="H11" i="7"/>
  <c r="G11" i="7"/>
  <c r="F11" i="7"/>
  <c r="E11" i="7"/>
  <c r="D11" i="7"/>
  <c r="C11" i="7"/>
  <c r="C6" i="7"/>
  <c r="G20" i="7" s="1"/>
  <c r="H40" i="5"/>
  <c r="G40" i="5"/>
  <c r="F40" i="5"/>
  <c r="E40" i="5"/>
  <c r="D40" i="5"/>
  <c r="C40" i="5"/>
  <c r="H37" i="5"/>
  <c r="H38" i="5" s="1"/>
  <c r="G37" i="5"/>
  <c r="G38" i="5" s="1"/>
  <c r="F37" i="5"/>
  <c r="F38" i="5" s="1"/>
  <c r="E37" i="5"/>
  <c r="E38" i="5" s="1"/>
  <c r="D37" i="5"/>
  <c r="D38" i="5" s="1"/>
  <c r="C37" i="5"/>
  <c r="C38" i="5" s="1"/>
  <c r="H17" i="5"/>
  <c r="H18" i="5" s="1"/>
  <c r="G17" i="5"/>
  <c r="G18" i="5" s="1"/>
  <c r="F17" i="5"/>
  <c r="F18" i="5" s="1"/>
  <c r="E17" i="5"/>
  <c r="E18" i="5" s="1"/>
  <c r="D17" i="5"/>
  <c r="D18" i="5" s="1"/>
  <c r="C17" i="5"/>
  <c r="C18" i="5" s="1"/>
  <c r="H33" i="5"/>
  <c r="G33" i="5"/>
  <c r="F33" i="5"/>
  <c r="E33" i="5"/>
  <c r="D33" i="5"/>
  <c r="C33" i="5"/>
  <c r="H12" i="5"/>
  <c r="G12" i="5"/>
  <c r="F12" i="5"/>
  <c r="E12" i="5"/>
  <c r="D12" i="5"/>
  <c r="C12" i="5"/>
  <c r="H11" i="5"/>
  <c r="G11" i="5"/>
  <c r="F11" i="5"/>
  <c r="E11" i="5"/>
  <c r="D11" i="5"/>
  <c r="C11" i="5"/>
  <c r="C6" i="5"/>
  <c r="I19" i="4"/>
  <c r="H19" i="4"/>
  <c r="G19" i="4"/>
  <c r="F19" i="4"/>
  <c r="E19" i="4"/>
  <c r="D19" i="4"/>
  <c r="C19" i="4"/>
  <c r="I17" i="4"/>
  <c r="H17" i="4"/>
  <c r="G17" i="4"/>
  <c r="F17" i="4"/>
  <c r="E17" i="4"/>
  <c r="D17" i="4"/>
  <c r="C15" i="4"/>
  <c r="C16" i="4" s="1"/>
  <c r="C17" i="4" s="1"/>
  <c r="I11" i="4"/>
  <c r="H11" i="4"/>
  <c r="G11" i="4"/>
  <c r="F11" i="4"/>
  <c r="E11" i="4"/>
  <c r="D11" i="4"/>
  <c r="C11" i="4"/>
  <c r="C6" i="4"/>
  <c r="I19" i="3"/>
  <c r="H19" i="3"/>
  <c r="G19" i="3"/>
  <c r="F19" i="3"/>
  <c r="E19" i="3"/>
  <c r="D19" i="3"/>
  <c r="C19" i="3"/>
  <c r="I17" i="3"/>
  <c r="H17" i="3"/>
  <c r="G17" i="3"/>
  <c r="F17" i="3"/>
  <c r="E17" i="3"/>
  <c r="D17" i="3"/>
  <c r="C15" i="3"/>
  <c r="C16" i="3" s="1"/>
  <c r="C17" i="3" s="1"/>
  <c r="I11" i="3"/>
  <c r="H11" i="3"/>
  <c r="G11" i="3"/>
  <c r="F11" i="3"/>
  <c r="E11" i="3"/>
  <c r="D11" i="3"/>
  <c r="C11" i="3"/>
  <c r="C6" i="3"/>
  <c r="I26" i="2"/>
  <c r="H26" i="2"/>
  <c r="G26" i="2"/>
  <c r="F26" i="2"/>
  <c r="E26" i="2"/>
  <c r="D26" i="2"/>
  <c r="C26" i="2"/>
  <c r="C19" i="2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C8" i="2"/>
  <c r="H27" i="2" s="1"/>
  <c r="G25" i="7" l="1"/>
  <c r="G26" i="7" s="1"/>
  <c r="G22" i="7"/>
  <c r="G23" i="7" s="1"/>
  <c r="F20" i="4"/>
  <c r="G27" i="8"/>
  <c r="G33" i="8" s="1"/>
  <c r="G34" i="8" s="1"/>
  <c r="G36" i="8" s="1"/>
  <c r="F45" i="5"/>
  <c r="F46" i="5" s="1"/>
  <c r="F42" i="5"/>
  <c r="F43" i="5" s="1"/>
  <c r="G45" i="5"/>
  <c r="G46" i="5" s="1"/>
  <c r="G42" i="5"/>
  <c r="G43" i="5" s="1"/>
  <c r="H45" i="5"/>
  <c r="H46" i="5" s="1"/>
  <c r="H42" i="5"/>
  <c r="H43" i="5" s="1"/>
  <c r="C42" i="5"/>
  <c r="C43" i="5" s="1"/>
  <c r="C45" i="5"/>
  <c r="C46" i="5" s="1"/>
  <c r="D42" i="5"/>
  <c r="D43" i="5" s="1"/>
  <c r="D45" i="5"/>
  <c r="D46" i="5" s="1"/>
  <c r="E45" i="5"/>
  <c r="E46" i="5" s="1"/>
  <c r="E42" i="5"/>
  <c r="E43" i="5" s="1"/>
  <c r="E26" i="5"/>
  <c r="E27" i="5" s="1"/>
  <c r="E23" i="5"/>
  <c r="E24" i="5" s="1"/>
  <c r="H26" i="5"/>
  <c r="H27" i="5" s="1"/>
  <c r="H23" i="5"/>
  <c r="H24" i="5" s="1"/>
  <c r="C23" i="5"/>
  <c r="C24" i="5" s="1"/>
  <c r="C26" i="5"/>
  <c r="C27" i="5" s="1"/>
  <c r="D23" i="5"/>
  <c r="D24" i="5" s="1"/>
  <c r="D26" i="5"/>
  <c r="D27" i="5" s="1"/>
  <c r="F26" i="5"/>
  <c r="F27" i="5" s="1"/>
  <c r="F23" i="5"/>
  <c r="F24" i="5" s="1"/>
  <c r="G23" i="5"/>
  <c r="G24" i="5" s="1"/>
  <c r="G26" i="5"/>
  <c r="G27" i="5" s="1"/>
  <c r="I27" i="2"/>
  <c r="C23" i="2"/>
  <c r="G27" i="2"/>
  <c r="I21" i="2"/>
  <c r="E21" i="2"/>
  <c r="C21" i="2"/>
  <c r="G21" i="2"/>
  <c r="H21" i="2"/>
  <c r="F21" i="2"/>
  <c r="D21" i="2"/>
  <c r="H27" i="8"/>
  <c r="H33" i="8" s="1"/>
  <c r="H34" i="8" s="1"/>
  <c r="H36" i="8" s="1"/>
  <c r="E27" i="8"/>
  <c r="F27" i="8"/>
  <c r="D27" i="8"/>
  <c r="C27" i="8"/>
  <c r="C17" i="9"/>
  <c r="C25" i="9"/>
  <c r="C22" i="9" s="1"/>
  <c r="C30" i="9" s="1"/>
  <c r="C31" i="9" s="1"/>
  <c r="D25" i="9"/>
  <c r="D22" i="9" s="1"/>
  <c r="D30" i="9" s="1"/>
  <c r="D31" i="9" s="1"/>
  <c r="D17" i="9"/>
  <c r="E17" i="9"/>
  <c r="E25" i="9"/>
  <c r="E22" i="9" s="1"/>
  <c r="E30" i="9" s="1"/>
  <c r="E31" i="9" s="1"/>
  <c r="F17" i="9"/>
  <c r="F25" i="9"/>
  <c r="F22" i="9" s="1"/>
  <c r="F30" i="9" s="1"/>
  <c r="F31" i="9" s="1"/>
  <c r="G17" i="9"/>
  <c r="G25" i="9"/>
  <c r="G22" i="9" s="1"/>
  <c r="G30" i="9" s="1"/>
  <c r="G31" i="9" s="1"/>
  <c r="H17" i="9"/>
  <c r="H25" i="9"/>
  <c r="H22" i="9" s="1"/>
  <c r="H30" i="9" s="1"/>
  <c r="H31" i="9" s="1"/>
  <c r="E20" i="7"/>
  <c r="H20" i="7"/>
  <c r="I20" i="7"/>
  <c r="C20" i="7"/>
  <c r="D20" i="7"/>
  <c r="F20" i="7"/>
  <c r="C20" i="5"/>
  <c r="E20" i="5"/>
  <c r="H20" i="5"/>
  <c r="D20" i="5"/>
  <c r="F20" i="5"/>
  <c r="G20" i="5"/>
  <c r="C20" i="4"/>
  <c r="I20" i="4"/>
  <c r="G20" i="4"/>
  <c r="H20" i="4"/>
  <c r="D20" i="4"/>
  <c r="E20" i="4"/>
  <c r="G20" i="3"/>
  <c r="C20" i="3"/>
  <c r="H20" i="3"/>
  <c r="I20" i="3"/>
  <c r="D20" i="3"/>
  <c r="E20" i="3"/>
  <c r="F20" i="3"/>
  <c r="D23" i="2"/>
  <c r="E23" i="2"/>
  <c r="C27" i="2"/>
  <c r="F23" i="2"/>
  <c r="D27" i="2"/>
  <c r="G23" i="2"/>
  <c r="E27" i="2"/>
  <c r="H23" i="2"/>
  <c r="F27" i="2"/>
  <c r="I23" i="2"/>
  <c r="C19" i="1"/>
  <c r="I13" i="1"/>
  <c r="H13" i="1"/>
  <c r="G13" i="1"/>
  <c r="F13" i="1"/>
  <c r="E13" i="1"/>
  <c r="D13" i="1"/>
  <c r="C13" i="1"/>
  <c r="C26" i="1"/>
  <c r="C14" i="1"/>
  <c r="D14" i="1"/>
  <c r="E14" i="1"/>
  <c r="I14" i="1"/>
  <c r="H14" i="1"/>
  <c r="G14" i="1"/>
  <c r="F14" i="1"/>
  <c r="I26" i="1"/>
  <c r="H26" i="1"/>
  <c r="G26" i="1"/>
  <c r="F26" i="1"/>
  <c r="E26" i="1"/>
  <c r="D26" i="1"/>
  <c r="C8" i="1"/>
  <c r="H23" i="1" s="1"/>
  <c r="E22" i="3" l="1"/>
  <c r="E23" i="3" s="1"/>
  <c r="E25" i="3"/>
  <c r="E26" i="3" s="1"/>
  <c r="G25" i="3"/>
  <c r="G26" i="3" s="1"/>
  <c r="G22" i="3"/>
  <c r="G23" i="3" s="1"/>
  <c r="C25" i="3"/>
  <c r="C26" i="3" s="1"/>
  <c r="C22" i="3"/>
  <c r="C23" i="3" s="1"/>
  <c r="F25" i="3"/>
  <c r="F26" i="3" s="1"/>
  <c r="F22" i="3"/>
  <c r="F23" i="3" s="1"/>
  <c r="D22" i="3"/>
  <c r="D23" i="3" s="1"/>
  <c r="D25" i="3"/>
  <c r="D26" i="3" s="1"/>
  <c r="I25" i="3"/>
  <c r="I26" i="3" s="1"/>
  <c r="I22" i="3"/>
  <c r="I23" i="3" s="1"/>
  <c r="H25" i="3"/>
  <c r="H26" i="3" s="1"/>
  <c r="H22" i="3"/>
  <c r="H23" i="3" s="1"/>
  <c r="E22" i="7"/>
  <c r="E23" i="7" s="1"/>
  <c r="E25" i="7"/>
  <c r="E26" i="7" s="1"/>
  <c r="F25" i="7"/>
  <c r="F26" i="7" s="1"/>
  <c r="F22" i="7"/>
  <c r="F23" i="7" s="1"/>
  <c r="C25" i="7"/>
  <c r="C26" i="7" s="1"/>
  <c r="C22" i="7"/>
  <c r="C23" i="7" s="1"/>
  <c r="D25" i="7"/>
  <c r="D26" i="7" s="1"/>
  <c r="D22" i="7"/>
  <c r="D23" i="7" s="1"/>
  <c r="I25" i="7"/>
  <c r="I26" i="7" s="1"/>
  <c r="I22" i="7"/>
  <c r="I23" i="7" s="1"/>
  <c r="H25" i="7"/>
  <c r="H26" i="7" s="1"/>
  <c r="H22" i="7"/>
  <c r="H23" i="7" s="1"/>
  <c r="D22" i="4"/>
  <c r="D23" i="4" s="1"/>
  <c r="D25" i="4"/>
  <c r="D26" i="4" s="1"/>
  <c r="H25" i="4"/>
  <c r="H26" i="4" s="1"/>
  <c r="H22" i="4"/>
  <c r="H23" i="4" s="1"/>
  <c r="E22" i="4"/>
  <c r="E23" i="4" s="1"/>
  <c r="E25" i="4"/>
  <c r="E26" i="4" s="1"/>
  <c r="G25" i="4"/>
  <c r="G26" i="4" s="1"/>
  <c r="G22" i="4"/>
  <c r="G23" i="4" s="1"/>
  <c r="I22" i="4"/>
  <c r="I23" i="4" s="1"/>
  <c r="I25" i="4"/>
  <c r="I26" i="4" s="1"/>
  <c r="F22" i="4"/>
  <c r="F23" i="4" s="1"/>
  <c r="F25" i="4"/>
  <c r="F26" i="4" s="1"/>
  <c r="C25" i="4"/>
  <c r="C26" i="4" s="1"/>
  <c r="C22" i="4"/>
  <c r="C23" i="4" s="1"/>
  <c r="H28" i="8"/>
  <c r="G28" i="8"/>
  <c r="D27" i="9"/>
  <c r="D33" i="9" s="1"/>
  <c r="G32" i="2"/>
  <c r="G33" i="2" s="1"/>
  <c r="G29" i="2"/>
  <c r="G30" i="2" s="1"/>
  <c r="F29" i="2"/>
  <c r="F30" i="2" s="1"/>
  <c r="F32" i="2"/>
  <c r="F33" i="2" s="1"/>
  <c r="E29" i="2"/>
  <c r="E30" i="2" s="1"/>
  <c r="E32" i="2"/>
  <c r="E33" i="2" s="1"/>
  <c r="D29" i="2"/>
  <c r="D30" i="2" s="1"/>
  <c r="D32" i="2"/>
  <c r="D33" i="2" s="1"/>
  <c r="I29" i="2"/>
  <c r="I30" i="2" s="1"/>
  <c r="I32" i="2"/>
  <c r="I33" i="2" s="1"/>
  <c r="H32" i="2"/>
  <c r="H33" i="2" s="1"/>
  <c r="C29" i="2"/>
  <c r="C30" i="2" s="1"/>
  <c r="C32" i="2"/>
  <c r="C33" i="2" s="1"/>
  <c r="H29" i="2"/>
  <c r="H30" i="2" s="1"/>
  <c r="E21" i="1"/>
  <c r="H21" i="1"/>
  <c r="C21" i="1"/>
  <c r="I21" i="1"/>
  <c r="D21" i="1"/>
  <c r="F21" i="1"/>
  <c r="G21" i="1"/>
  <c r="D33" i="8"/>
  <c r="D34" i="8" s="1"/>
  <c r="D36" i="8" s="1"/>
  <c r="D28" i="8"/>
  <c r="C33" i="8"/>
  <c r="C34" i="8" s="1"/>
  <c r="C36" i="8" s="1"/>
  <c r="C28" i="8"/>
  <c r="F28" i="8"/>
  <c r="F33" i="8"/>
  <c r="F34" i="8" s="1"/>
  <c r="F36" i="8" s="1"/>
  <c r="E28" i="8"/>
  <c r="E33" i="8"/>
  <c r="E34" i="8" s="1"/>
  <c r="E36" i="8" s="1"/>
  <c r="F27" i="9"/>
  <c r="F33" i="9" s="1"/>
  <c r="E27" i="9"/>
  <c r="E28" i="9" s="1"/>
  <c r="H27" i="9"/>
  <c r="H33" i="9" s="1"/>
  <c r="G27" i="9"/>
  <c r="G33" i="9" s="1"/>
  <c r="C27" i="9"/>
  <c r="C33" i="9" s="1"/>
  <c r="C27" i="1"/>
  <c r="C23" i="1"/>
  <c r="G27" i="1"/>
  <c r="I27" i="1"/>
  <c r="F27" i="1"/>
  <c r="H27" i="1"/>
  <c r="D27" i="1"/>
  <c r="E27" i="1"/>
  <c r="I23" i="1"/>
  <c r="D23" i="1"/>
  <c r="E23" i="1"/>
  <c r="F23" i="1"/>
  <c r="G23" i="1"/>
  <c r="D28" i="9" l="1"/>
  <c r="H28" i="9"/>
  <c r="H29" i="1"/>
  <c r="H30" i="1" s="1"/>
  <c r="H32" i="1"/>
  <c r="H33" i="1" s="1"/>
  <c r="E29" i="1"/>
  <c r="E30" i="1" s="1"/>
  <c r="E32" i="1"/>
  <c r="E33" i="1" s="1"/>
  <c r="D32" i="1"/>
  <c r="D33" i="1" s="1"/>
  <c r="D29" i="1"/>
  <c r="D30" i="1" s="1"/>
  <c r="F29" i="1"/>
  <c r="F30" i="1" s="1"/>
  <c r="F32" i="1"/>
  <c r="F33" i="1" s="1"/>
  <c r="I29" i="1"/>
  <c r="I30" i="1" s="1"/>
  <c r="I32" i="1"/>
  <c r="I33" i="1" s="1"/>
  <c r="G29" i="1"/>
  <c r="G30" i="1" s="1"/>
  <c r="G32" i="1"/>
  <c r="G33" i="1" s="1"/>
  <c r="C29" i="1"/>
  <c r="C30" i="1" s="1"/>
  <c r="C32" i="1"/>
  <c r="C33" i="1" s="1"/>
  <c r="E33" i="9"/>
  <c r="E34" i="9" s="1"/>
  <c r="E36" i="9" s="1"/>
  <c r="F28" i="9"/>
  <c r="G28" i="9"/>
  <c r="C28" i="9"/>
  <c r="G34" i="9"/>
  <c r="G36" i="9" s="1"/>
  <c r="C34" i="9"/>
  <c r="C36" i="9" s="1"/>
  <c r="H34" i="9"/>
  <c r="H36" i="9" s="1"/>
  <c r="D34" i="9"/>
  <c r="D36" i="9" s="1"/>
  <c r="F34" i="9"/>
  <c r="F36" i="9" s="1"/>
</calcChain>
</file>

<file path=xl/sharedStrings.xml><?xml version="1.0" encoding="utf-8"?>
<sst xmlns="http://schemas.openxmlformats.org/spreadsheetml/2006/main" count="272" uniqueCount="122">
  <si>
    <t>Developers</t>
  </si>
  <si>
    <t>Users</t>
  </si>
  <si>
    <t>Total working hours per year:</t>
  </si>
  <si>
    <t>The annual cost of an employee, USD:</t>
  </si>
  <si>
    <t>https://www.savetodb.com</t>
  </si>
  <si>
    <t>DBEdit is a ready-to-use customizable database desktop client.</t>
  </si>
  <si>
    <t>DBEdit is a typical desktop application.</t>
  </si>
  <si>
    <t>The SaveToDB add-in allows creating database client applications with Microsoft Excel.</t>
  </si>
  <si>
    <t>You can play with the initial data to calculate the return on investment of implementing in-house projects using SaveToDB.</t>
  </si>
  <si>
    <t>So, the add-in allows increasing the productivity of business users compared to other alternatives.</t>
  </si>
  <si>
    <t>You can play with the initial data to calculate the return on investment of implementing in-house projects using DBEdit.</t>
  </si>
  <si>
    <t>In this way, DBEdit improves development performance.</t>
  </si>
  <si>
    <t>We do not expect additional performance benefits for business users compared to other applications of this class.</t>
  </si>
  <si>
    <t>Volume discount</t>
  </si>
  <si>
    <t>Benefits of increasing labor productivity, hours</t>
  </si>
  <si>
    <t>Benefits of increasing labor productivity, USD</t>
  </si>
  <si>
    <t>DB.RTD allows creating refreshable reports based on database data in Microsoft Excel.</t>
  </si>
  <si>
    <t>It is an alternative for pivot tables and Excel query tables.</t>
  </si>
  <si>
    <t>It can save time if the reports contain data from multiple tables on different worksheets.</t>
  </si>
  <si>
    <t>Users can analyze working hours in various analytical dimensions like processes, files, folders, URLs, projects, clients, etc.</t>
  </si>
  <si>
    <t>Users spend time only at the analysis stage and can significantly increase personal productivity.</t>
  </si>
  <si>
    <t>Also, ODataDB is a web client that allows viewing and editing database data in browsers.</t>
  </si>
  <si>
    <t>Case 1. Application Platform</t>
  </si>
  <si>
    <t>Saving on development, %:</t>
  </si>
  <si>
    <t>Saving on development, hours</t>
  </si>
  <si>
    <t>Saving on development, USD</t>
  </si>
  <si>
    <t>Annual cost of the current client, USD</t>
  </si>
  <si>
    <t>1. ODataDB is an additional application platform for in-house development.</t>
  </si>
  <si>
    <t>In the second case, companies can save money using ODataDB instead of current expensive applications.</t>
  </si>
  <si>
    <t>There are two scenarios with different models:</t>
  </si>
  <si>
    <t>2. ODataDB is a replacement for another third-party client.</t>
  </si>
  <si>
    <t>It allows saving time on working with emails, tasks, contacts.</t>
  </si>
  <si>
    <t>Total Cost Calculator for Gartle Planning</t>
  </si>
  <si>
    <t>Total cost of the first year, USD</t>
  </si>
  <si>
    <t>Total cost of the first year per user, USD</t>
  </si>
  <si>
    <t>Total cost of the next year, USD</t>
  </si>
  <si>
    <t>Total cost of the next year per user, USD</t>
  </si>
  <si>
    <t>Total cost for five years, USD</t>
  </si>
  <si>
    <t>Average cost for five years per user, USD</t>
  </si>
  <si>
    <t>Gartle Planning is an application for planning, forecasting, and analysis.</t>
  </si>
  <si>
    <t>It allows using Microsoft Excel or an ODataDB web client to view end edit data.</t>
  </si>
  <si>
    <t>Note that you may use the SaveToDB and ODataDB products for other in-house applications.</t>
  </si>
  <si>
    <t>Total Cost Calculator for Gartle Budgeting</t>
  </si>
  <si>
    <t>Gartle Budgeting is a light-way application for budgeting.</t>
  </si>
  <si>
    <t>It allows getting user's data into a SQL Server database using Microsoft Excel or an ODataDB web client.</t>
  </si>
  <si>
    <t>This provides the following benefits:</t>
  </si>
  <si>
    <t>- Flexibility</t>
  </si>
  <si>
    <t>- Short time to first resuts</t>
  </si>
  <si>
    <t>- Low implementation cost</t>
  </si>
  <si>
    <t>- Independence on external ERP analysts</t>
  </si>
  <si>
    <t>Contrary to other applications of this class, Gartle Budgeting focuses on creating reports in Microsoft Excel.</t>
  </si>
  <si>
    <t>Cost of SaveToDB Enterprise, per user, USD:</t>
  </si>
  <si>
    <t>Cost of ODataDB, USD:</t>
  </si>
  <si>
    <t>SaveToDB volume discount</t>
  </si>
  <si>
    <t>Gartle Budgeting, USD</t>
  </si>
  <si>
    <t>SaveToDB Enterprise, USD</t>
  </si>
  <si>
    <t>ODataDB (optional), USD</t>
  </si>
  <si>
    <t>License cost, USD</t>
  </si>
  <si>
    <t>In-house database developers can create enterprise applications using Microsoft Excel as a client developing databases only.</t>
  </si>
  <si>
    <t>Thus, the add-in improves development performance.</t>
  </si>
  <si>
    <t>Annual maintenance, USD</t>
  </si>
  <si>
    <t>Annual maintenance cost, %</t>
  </si>
  <si>
    <t>Net benefits for the first year, USD</t>
  </si>
  <si>
    <t>ROI for the first year, %</t>
  </si>
  <si>
    <t>Net benefits for two years, USD</t>
  </si>
  <si>
    <t>ROI for two years, %</t>
  </si>
  <si>
    <t>ROI Calculator for DBEdit Projects</t>
  </si>
  <si>
    <t>ROI Calculator for SaveToDB Projects</t>
  </si>
  <si>
    <t>ROI Calculator for ODataDB Projects</t>
  </si>
  <si>
    <t>ROI Calculator for DB.RTD Projects</t>
  </si>
  <si>
    <t>Average cost for five years per user, USD/mo</t>
  </si>
  <si>
    <t>Then, analysts may create reports in Microsoft Excel using special SaveToDB add-in tools for reporting.</t>
  </si>
  <si>
    <t>The application allows users to save final reports and load them later to compare and create consolidated reports.</t>
  </si>
  <si>
    <t>Analysts may customize user forms, cube calculations, and output reports.</t>
  </si>
  <si>
    <t>It's a light-way alternative for heavy ERP systems.</t>
  </si>
  <si>
    <t>The total cost includes license costs and annual maintenance of Gartle Planning, SaveToDB, and ODataDB.</t>
  </si>
  <si>
    <t>The total cost includes license costs and annual maintenance of Gartle Budgeting, SaveToDB, and ODataDB.</t>
  </si>
  <si>
    <t>Cost of annual maintenance, USD</t>
  </si>
  <si>
    <t>The annual cost of a developer, USD:</t>
  </si>
  <si>
    <t>You can play with the initial data to calculate the ROI of implementing in-house projects using ODataDB.</t>
  </si>
  <si>
    <t>ODataDB is a cross-platform server application that creates OData services reading database metadata.</t>
  </si>
  <si>
    <t>In the first case, developers can save time on the development of OData servers and clients.</t>
  </si>
  <si>
    <t>Cost of the ODataDB license, USD</t>
  </si>
  <si>
    <t>ROI Calculator for DBGate Projects</t>
  </si>
  <si>
    <t>Cost of DBGate, USD:</t>
  </si>
  <si>
    <t>Cost of the DBGate license, USD</t>
  </si>
  <si>
    <t>Also, DBGate is a web client that allows viewing and editing database data in browsers.</t>
  </si>
  <si>
    <t>1. DBGate is an additional application platform for in-house development.</t>
  </si>
  <si>
    <t>2. DBGate is a replacement for another third-party client.</t>
  </si>
  <si>
    <t>In the second case, companies can save money using DBGate instead of current expensive applications.</t>
  </si>
  <si>
    <t>You can play with the initial data to calculate the ROI of implementing in-house projects using DBGate.</t>
  </si>
  <si>
    <t>DBGate is a cross-platform server application that creates REST services reading database metadata.</t>
  </si>
  <si>
    <t>In the first case, developers can save time on the development of web applications.</t>
  </si>
  <si>
    <t>Employee productivity improvement, hours/mo:</t>
  </si>
  <si>
    <t>Cost of licenses, USD</t>
  </si>
  <si>
    <t>You can play with the initial data to calculate the return on investment.</t>
  </si>
  <si>
    <t>Cost of DB.RTD, per user, USD:</t>
  </si>
  <si>
    <t>Cost of DBEdit Enterprise, per user, USD:</t>
  </si>
  <si>
    <t>Cost of DBEdit licenses, USD</t>
  </si>
  <si>
    <t>In-house database developers may create enterprise applications using it as a client developing databases only.</t>
  </si>
  <si>
    <t>Cost of SaveToDB licenses, USD</t>
  </si>
  <si>
    <t>Also, using Excel as a client provides additional benefits to business users compared to other desktop or web applications.</t>
  </si>
  <si>
    <t>Case 2. Alternative Client App</t>
  </si>
  <si>
    <t>The annual cost of the current client app, per user, USD:</t>
  </si>
  <si>
    <t>Cost of Gartle Time Tracker, per user, USD:</t>
  </si>
  <si>
    <t>Gartle Time Tracker automatically tracks user activity and saves tracked data into a database.</t>
  </si>
  <si>
    <t>Gartle CRM is a Microsoft Outlook add-in that adds CRM-centric features to Microsoft Outlook.</t>
  </si>
  <si>
    <t>Cost of Gartle CRM, per user, USD:</t>
  </si>
  <si>
    <t>ROI Calculator for Gartle CRM Projects</t>
  </si>
  <si>
    <t>Cost of SaveToDB Enterprise, 200 users, USD:</t>
  </si>
  <si>
    <t>Cost of DBEdit Enterprise, 200 users, USD:</t>
  </si>
  <si>
    <t>Cost of DB.RTD, 200 users, USD:</t>
  </si>
  <si>
    <t>Cost of Gartle Time Tracker, 200 users, USD:</t>
  </si>
  <si>
    <t>Cost of Gartle CRM, 200 users, USD:</t>
  </si>
  <si>
    <t>ROI Calculator for Gartle Time Tracker Projects</t>
  </si>
  <si>
    <t>Cost of Gartle Planning license, USD:</t>
  </si>
  <si>
    <t>Cost of Gartle Planning annual support, USD:</t>
  </si>
  <si>
    <t>Gartle Budgeting (optional), USD</t>
  </si>
  <si>
    <t>SaveToDB Enterprise (optional), USD</t>
  </si>
  <si>
    <t>Cost of Gartle Budgeting annual support, USD:</t>
  </si>
  <si>
    <t>Cost of Gartle Budgeting license, USD:</t>
  </si>
  <si>
    <t>© 2022 Gartle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</si>
</sst>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%;\-0%;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1" fillId="0" borderId="1" xfId="0" applyFont="1" applyBorder="1"/>
    <xf numFmtId="0" fontId="0" fillId="0" borderId="5" xfId="0" applyBorder="1"/>
    <xf numFmtId="3" fontId="0" fillId="0" borderId="6" xfId="0" applyNumberFormat="1" applyBorder="1"/>
    <xf numFmtId="164" fontId="0" fillId="0" borderId="6" xfId="0" applyNumberFormat="1" applyBorder="1"/>
    <xf numFmtId="164" fontId="1" fillId="0" borderId="0" xfId="0" applyNumberFormat="1" applyFont="1"/>
    <xf numFmtId="0" fontId="1" fillId="0" borderId="5" xfId="0" applyFont="1" applyBorder="1"/>
    <xf numFmtId="3" fontId="1" fillId="0" borderId="6" xfId="0" applyNumberFormat="1" applyFont="1" applyBorder="1"/>
    <xf numFmtId="3" fontId="0" fillId="0" borderId="0" xfId="0" applyNumberFormat="1"/>
    <xf numFmtId="3" fontId="0" fillId="0" borderId="5" xfId="0" applyNumberFormat="1" applyBorder="1"/>
    <xf numFmtId="3" fontId="1" fillId="0" borderId="5" xfId="0" applyNumberFormat="1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0" fillId="0" borderId="0" xfId="0" quotePrefix="1"/>
    <xf numFmtId="165" fontId="0" fillId="0" borderId="6" xfId="0" applyNumberFormat="1" applyBorder="1"/>
    <xf numFmtId="165" fontId="0" fillId="0" borderId="5" xfId="0" applyNumberFormat="1" applyBorder="1"/>
    <xf numFmtId="0" fontId="3" fillId="0" borderId="0" xfId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/>
    <xf numFmtId="3" fontId="0" fillId="0" borderId="4" xfId="0" applyNumberFormat="1" applyBorder="1"/>
    <xf numFmtId="3" fontId="0" fillId="0" borderId="3" xfId="0" applyNumberFormat="1" applyBorder="1"/>
    <xf numFmtId="9" fontId="0" fillId="0" borderId="0" xfId="0" applyNumberFormat="1"/>
    <xf numFmtId="0" fontId="0" fillId="0" borderId="5" xfId="0" applyBorder="1" applyAlignment="1">
      <alignment horizontal="left" indent="1"/>
    </xf>
    <xf numFmtId="9" fontId="0" fillId="0" borderId="6" xfId="0" applyNumberFormat="1" applyBorder="1"/>
    <xf numFmtId="9" fontId="0" fillId="0" borderId="5" xfId="0" applyNumberFormat="1" applyBorder="1"/>
    <xf numFmtId="9" fontId="1" fillId="0" borderId="6" xfId="0" applyNumberFormat="1" applyFont="1" applyBorder="1"/>
    <xf numFmtId="9" fontId="1" fillId="0" borderId="5" xfId="0" applyNumberFormat="1" applyFont="1" applyBorder="1"/>
    <xf numFmtId="4" fontId="1" fillId="0" borderId="6" xfId="0" applyNumberFormat="1" applyFont="1" applyBorder="1"/>
    <xf numFmtId="4" fontId="1" fillId="0" borderId="5" xfId="0" applyNumberFormat="1" applyFont="1" applyBorder="1"/>
    <xf numFmtId="9" fontId="1" fillId="0" borderId="4" xfId="0" applyNumberFormat="1" applyFont="1" applyBorder="1"/>
    <xf numFmtId="9" fontId="1" fillId="0" borderId="3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vetodb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avetodb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avetodb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avetodb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avetodb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avetodb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avetodb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avetodb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avetod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8360-2B23-4398-A1DA-2B96345040CA}">
  <sheetPr>
    <pageSetUpPr fitToPage="1"/>
  </sheetPr>
  <dimension ref="B2:I46"/>
  <sheetViews>
    <sheetView showGridLines="0" tabSelected="1" workbookViewId="0"/>
  </sheetViews>
  <sheetFormatPr defaultRowHeight="15" x14ac:dyDescent="0.25"/>
  <cols>
    <col min="1" max="1" width="2.85546875" customWidth="1"/>
    <col min="2" max="2" width="44.28515625" customWidth="1"/>
    <col min="3" max="6" width="8.5703125" customWidth="1"/>
    <col min="7" max="9" width="8.85546875" customWidth="1"/>
  </cols>
  <sheetData>
    <row r="2" spans="2:9" ht="18.75" x14ac:dyDescent="0.3">
      <c r="B2" s="21" t="s">
        <v>67</v>
      </c>
    </row>
    <row r="4" spans="2:9" x14ac:dyDescent="0.25">
      <c r="B4" t="s">
        <v>78</v>
      </c>
      <c r="C4" s="10">
        <v>50000</v>
      </c>
    </row>
    <row r="5" spans="2:9" x14ac:dyDescent="0.25">
      <c r="B5" t="s">
        <v>3</v>
      </c>
      <c r="C5" s="10">
        <v>50000</v>
      </c>
    </row>
    <row r="6" spans="2:9" x14ac:dyDescent="0.25">
      <c r="B6" s="1" t="s">
        <v>23</v>
      </c>
      <c r="C6" s="2">
        <v>0.1</v>
      </c>
    </row>
    <row r="7" spans="2:9" x14ac:dyDescent="0.25">
      <c r="B7" s="1" t="s">
        <v>93</v>
      </c>
      <c r="C7" s="7">
        <v>0.5</v>
      </c>
    </row>
    <row r="8" spans="2:9" x14ac:dyDescent="0.25">
      <c r="B8" t="s">
        <v>2</v>
      </c>
      <c r="C8" s="10">
        <f>50*40</f>
        <v>2000</v>
      </c>
    </row>
    <row r="9" spans="2:9" x14ac:dyDescent="0.25">
      <c r="B9" t="s">
        <v>51</v>
      </c>
      <c r="C9" s="10">
        <v>200</v>
      </c>
    </row>
    <row r="10" spans="2:9" x14ac:dyDescent="0.25">
      <c r="B10" t="s">
        <v>109</v>
      </c>
      <c r="C10" s="10">
        <f>C9*200*(1-0.75)</f>
        <v>10000</v>
      </c>
    </row>
    <row r="11" spans="2:9" x14ac:dyDescent="0.25">
      <c r="B11" t="s">
        <v>61</v>
      </c>
      <c r="C11" s="31">
        <v>0.2</v>
      </c>
    </row>
    <row r="12" spans="2:9" ht="15.75" thickBot="1" x14ac:dyDescent="0.3"/>
    <row r="13" spans="2:9" x14ac:dyDescent="0.25">
      <c r="B13" s="13"/>
      <c r="C13" s="14" t="str">
        <f t="shared" ref="C13:I13" si="0">C16&amp;" user"&amp;IF(C16&gt;1,"s","")</f>
        <v>1 user</v>
      </c>
      <c r="D13" s="14" t="str">
        <f t="shared" si="0"/>
        <v>10 users</v>
      </c>
      <c r="E13" s="14" t="str">
        <f t="shared" si="0"/>
        <v>20 users</v>
      </c>
      <c r="F13" s="14" t="str">
        <f t="shared" si="0"/>
        <v>50 users</v>
      </c>
      <c r="G13" s="14" t="str">
        <f t="shared" si="0"/>
        <v>100 users</v>
      </c>
      <c r="H13" s="14" t="str">
        <f t="shared" si="0"/>
        <v>200 users</v>
      </c>
      <c r="I13" s="15" t="str">
        <f t="shared" si="0"/>
        <v>500 users</v>
      </c>
    </row>
    <row r="14" spans="2:9" ht="15.75" thickBot="1" x14ac:dyDescent="0.3">
      <c r="B14" s="18"/>
      <c r="C14" s="19" t="str">
        <f t="shared" ref="C14:I14" si="1">C17&amp;" dev"&amp;IF(C17&gt;1,"s","")</f>
        <v>0.2 dev</v>
      </c>
      <c r="D14" s="19" t="str">
        <f t="shared" si="1"/>
        <v>0.5 dev</v>
      </c>
      <c r="E14" s="19" t="str">
        <f t="shared" si="1"/>
        <v>1 dev</v>
      </c>
      <c r="F14" s="19" t="str">
        <f t="shared" si="1"/>
        <v>1 dev</v>
      </c>
      <c r="G14" s="19" t="str">
        <f t="shared" si="1"/>
        <v>2 devs</v>
      </c>
      <c r="H14" s="19" t="str">
        <f t="shared" si="1"/>
        <v>2 devs</v>
      </c>
      <c r="I14" s="20" t="str">
        <f t="shared" si="1"/>
        <v>3 devs</v>
      </c>
    </row>
    <row r="15" spans="2:9" x14ac:dyDescent="0.25">
      <c r="B15" s="8"/>
      <c r="C15" s="16"/>
      <c r="D15" s="16"/>
      <c r="E15" s="16"/>
      <c r="F15" s="16"/>
      <c r="G15" s="16"/>
      <c r="H15" s="16"/>
      <c r="I15" s="17"/>
    </row>
    <row r="16" spans="2:9" x14ac:dyDescent="0.25">
      <c r="B16" s="4" t="s">
        <v>1</v>
      </c>
      <c r="C16" s="5">
        <v>1</v>
      </c>
      <c r="D16" s="5">
        <v>10</v>
      </c>
      <c r="E16" s="5">
        <v>20</v>
      </c>
      <c r="F16" s="5">
        <v>50</v>
      </c>
      <c r="G16" s="5">
        <v>100</v>
      </c>
      <c r="H16" s="5">
        <v>200</v>
      </c>
      <c r="I16" s="11">
        <v>500</v>
      </c>
    </row>
    <row r="17" spans="2:9" x14ac:dyDescent="0.25">
      <c r="B17" s="4" t="s">
        <v>0</v>
      </c>
      <c r="C17" s="6">
        <v>0.2</v>
      </c>
      <c r="D17" s="6">
        <v>0.5</v>
      </c>
      <c r="E17" s="5">
        <v>1</v>
      </c>
      <c r="F17" s="5">
        <v>1</v>
      </c>
      <c r="G17" s="5">
        <v>2</v>
      </c>
      <c r="H17" s="5">
        <v>2</v>
      </c>
      <c r="I17" s="11">
        <v>3</v>
      </c>
    </row>
    <row r="18" spans="2:9" x14ac:dyDescent="0.25">
      <c r="B18" s="4"/>
      <c r="C18" s="6"/>
      <c r="D18" s="6"/>
      <c r="E18" s="6"/>
      <c r="F18" s="5"/>
      <c r="G18" s="5"/>
      <c r="H18" s="5"/>
      <c r="I18" s="11"/>
    </row>
    <row r="19" spans="2:9" x14ac:dyDescent="0.25">
      <c r="B19" s="4" t="s">
        <v>13</v>
      </c>
      <c r="C19" s="23">
        <f t="shared" ref="C19:I19" si="2">IF(C16&gt;=200,0,IF(C16&gt;=50,30%,IF(C16&gt;=20,20%,IF(C16&gt;=10,10%,0))))</f>
        <v>0</v>
      </c>
      <c r="D19" s="23">
        <f t="shared" ref="D19:I19" si="3">IF(D16&gt;=200,75%,IF(D16&gt;=50,30%,IF(D16&gt;=20,20%,IF(D16&gt;=10,10%,0))))</f>
        <v>0.1</v>
      </c>
      <c r="E19" s="23">
        <f t="shared" si="3"/>
        <v>0.2</v>
      </c>
      <c r="F19" s="23">
        <f t="shared" si="3"/>
        <v>0.3</v>
      </c>
      <c r="G19" s="23">
        <f t="shared" si="3"/>
        <v>0.3</v>
      </c>
      <c r="H19" s="23">
        <f>IF(H16&gt;=200,75%,IF(H16&gt;=50,30%,IF(H16&gt;=20,20%,IF(H16&gt;=10,10%,0))))</f>
        <v>0.75</v>
      </c>
      <c r="I19" s="24">
        <f t="shared" ref="I19" si="4">IF(I16&gt;=200,75%,IF(I16&gt;=50,30%,IF(I16&gt;=20,20%,IF(I16&gt;=10,10%,0))))</f>
        <v>0.75</v>
      </c>
    </row>
    <row r="20" spans="2:9" x14ac:dyDescent="0.25">
      <c r="B20" s="4" t="s">
        <v>100</v>
      </c>
      <c r="C20" s="5">
        <f t="shared" ref="C20:H20" si="5">IF(C16&lt;200,MIN(C16*$C$9*(1-C19),$C$10),C16*$C$9*(1-C19))</f>
        <v>200</v>
      </c>
      <c r="D20" s="5">
        <f t="shared" si="5"/>
        <v>1800</v>
      </c>
      <c r="E20" s="5">
        <f t="shared" si="5"/>
        <v>3200</v>
      </c>
      <c r="F20" s="5">
        <f t="shared" si="5"/>
        <v>7000</v>
      </c>
      <c r="G20" s="5">
        <f t="shared" si="5"/>
        <v>10000</v>
      </c>
      <c r="H20" s="5">
        <f t="shared" si="5"/>
        <v>10000</v>
      </c>
      <c r="I20" s="11">
        <f>IF(I16&lt;200,MIN(I16*$C$9*(1-I19),$C$10),I16*$C$9*(1-I19))</f>
        <v>25000</v>
      </c>
    </row>
    <row r="21" spans="2:9" x14ac:dyDescent="0.25">
      <c r="B21" s="4" t="s">
        <v>77</v>
      </c>
      <c r="C21" s="5">
        <f>C20*$C$11</f>
        <v>40</v>
      </c>
      <c r="D21" s="5">
        <f t="shared" ref="D21:I21" si="6">D20*$C$11</f>
        <v>360</v>
      </c>
      <c r="E21" s="5">
        <f t="shared" si="6"/>
        <v>640</v>
      </c>
      <c r="F21" s="5">
        <f t="shared" si="6"/>
        <v>1400</v>
      </c>
      <c r="G21" s="5">
        <f t="shared" si="6"/>
        <v>2000</v>
      </c>
      <c r="H21" s="5">
        <f t="shared" si="6"/>
        <v>2000</v>
      </c>
      <c r="I21" s="11">
        <f t="shared" si="6"/>
        <v>5000</v>
      </c>
    </row>
    <row r="22" spans="2:9" x14ac:dyDescent="0.25">
      <c r="B22" s="4"/>
      <c r="C22" s="5"/>
      <c r="D22" s="5"/>
      <c r="E22" s="5"/>
      <c r="F22" s="5"/>
      <c r="G22" s="5"/>
      <c r="H22" s="5"/>
      <c r="I22" s="11"/>
    </row>
    <row r="23" spans="2:9" x14ac:dyDescent="0.25">
      <c r="B23" s="4" t="s">
        <v>24</v>
      </c>
      <c r="C23" s="5">
        <f t="shared" ref="C23:I23" si="7">$C$8*C17*$C$6</f>
        <v>40</v>
      </c>
      <c r="D23" s="5">
        <f t="shared" si="7"/>
        <v>100</v>
      </c>
      <c r="E23" s="5">
        <f t="shared" si="7"/>
        <v>200</v>
      </c>
      <c r="F23" s="5">
        <f t="shared" si="7"/>
        <v>200</v>
      </c>
      <c r="G23" s="5">
        <f t="shared" si="7"/>
        <v>400</v>
      </c>
      <c r="H23" s="5">
        <f t="shared" si="7"/>
        <v>400</v>
      </c>
      <c r="I23" s="11">
        <f t="shared" si="7"/>
        <v>600</v>
      </c>
    </row>
    <row r="24" spans="2:9" x14ac:dyDescent="0.25">
      <c r="B24" s="8" t="s">
        <v>25</v>
      </c>
      <c r="C24" s="9">
        <f t="shared" ref="C24:D24" si="8">C17*$C$4*$C$6</f>
        <v>1000</v>
      </c>
      <c r="D24" s="9">
        <f t="shared" si="8"/>
        <v>2500</v>
      </c>
      <c r="E24" s="9">
        <f>E17*$C$4*$C$6</f>
        <v>5000</v>
      </c>
      <c r="F24" s="9">
        <f t="shared" ref="F24:I24" si="9">F17*$C$4*$C$6</f>
        <v>5000</v>
      </c>
      <c r="G24" s="9">
        <f t="shared" si="9"/>
        <v>10000</v>
      </c>
      <c r="H24" s="9">
        <f t="shared" si="9"/>
        <v>10000</v>
      </c>
      <c r="I24" s="12">
        <f t="shared" si="9"/>
        <v>15000</v>
      </c>
    </row>
    <row r="25" spans="2:9" x14ac:dyDescent="0.25">
      <c r="B25" s="4"/>
      <c r="C25" s="5"/>
      <c r="D25" s="5"/>
      <c r="E25" s="5"/>
      <c r="F25" s="5"/>
      <c r="G25" s="5"/>
      <c r="H25" s="5"/>
      <c r="I25" s="11"/>
    </row>
    <row r="26" spans="2:9" x14ac:dyDescent="0.25">
      <c r="B26" s="4" t="s">
        <v>14</v>
      </c>
      <c r="C26" s="5">
        <f t="shared" ref="C26:I26" si="10">C16*$C$7*12</f>
        <v>6</v>
      </c>
      <c r="D26" s="5">
        <f t="shared" si="10"/>
        <v>60</v>
      </c>
      <c r="E26" s="5">
        <f t="shared" si="10"/>
        <v>120</v>
      </c>
      <c r="F26" s="5">
        <f t="shared" si="10"/>
        <v>300</v>
      </c>
      <c r="G26" s="5">
        <f t="shared" si="10"/>
        <v>600</v>
      </c>
      <c r="H26" s="5">
        <f t="shared" si="10"/>
        <v>1200</v>
      </c>
      <c r="I26" s="11">
        <f t="shared" si="10"/>
        <v>3000</v>
      </c>
    </row>
    <row r="27" spans="2:9" x14ac:dyDescent="0.25">
      <c r="B27" s="8" t="s">
        <v>15</v>
      </c>
      <c r="C27" s="9">
        <f t="shared" ref="C27:I27" si="11">$C$5/$C$8*C26</f>
        <v>150</v>
      </c>
      <c r="D27" s="9">
        <f t="shared" si="11"/>
        <v>1500</v>
      </c>
      <c r="E27" s="9">
        <f t="shared" si="11"/>
        <v>3000</v>
      </c>
      <c r="F27" s="9">
        <f t="shared" si="11"/>
        <v>7500</v>
      </c>
      <c r="G27" s="9">
        <f t="shared" si="11"/>
        <v>15000</v>
      </c>
      <c r="H27" s="9">
        <f t="shared" si="11"/>
        <v>30000</v>
      </c>
      <c r="I27" s="12">
        <f t="shared" si="11"/>
        <v>75000</v>
      </c>
    </row>
    <row r="28" spans="2:9" x14ac:dyDescent="0.25">
      <c r="B28" s="4"/>
      <c r="C28" s="5"/>
      <c r="D28" s="5"/>
      <c r="E28" s="5"/>
      <c r="F28" s="5"/>
      <c r="G28" s="5"/>
      <c r="H28" s="5"/>
      <c r="I28" s="11"/>
    </row>
    <row r="29" spans="2:9" x14ac:dyDescent="0.25">
      <c r="B29" s="4" t="s">
        <v>62</v>
      </c>
      <c r="C29" s="5">
        <f>(C$24+C$27-C$21)-C$20</f>
        <v>910</v>
      </c>
      <c r="D29" s="5">
        <f t="shared" ref="D29:I29" si="12">(D$24+D$27-D$21)-D$20</f>
        <v>1840</v>
      </c>
      <c r="E29" s="5">
        <f t="shared" si="12"/>
        <v>4160</v>
      </c>
      <c r="F29" s="5">
        <f t="shared" si="12"/>
        <v>4100</v>
      </c>
      <c r="G29" s="5">
        <f t="shared" si="12"/>
        <v>13000</v>
      </c>
      <c r="H29" s="5">
        <f t="shared" si="12"/>
        <v>28000</v>
      </c>
      <c r="I29" s="11">
        <f t="shared" si="12"/>
        <v>60000</v>
      </c>
    </row>
    <row r="30" spans="2:9" x14ac:dyDescent="0.25">
      <c r="B30" s="4" t="s">
        <v>63</v>
      </c>
      <c r="C30" s="33">
        <f>C29/(C$20+C$21)</f>
        <v>3.7916666666666665</v>
      </c>
      <c r="D30" s="33">
        <f t="shared" ref="D30:I30" si="13">D29/(D$20+D$21)</f>
        <v>0.85185185185185186</v>
      </c>
      <c r="E30" s="33">
        <f t="shared" si="13"/>
        <v>1.0833333333333333</v>
      </c>
      <c r="F30" s="33">
        <f t="shared" si="13"/>
        <v>0.48809523809523808</v>
      </c>
      <c r="G30" s="33">
        <f t="shared" si="13"/>
        <v>1.0833333333333333</v>
      </c>
      <c r="H30" s="33">
        <f t="shared" si="13"/>
        <v>2.3333333333333335</v>
      </c>
      <c r="I30" s="34">
        <f t="shared" si="13"/>
        <v>2</v>
      </c>
    </row>
    <row r="31" spans="2:9" x14ac:dyDescent="0.25">
      <c r="B31" s="4"/>
      <c r="C31" s="5"/>
      <c r="D31" s="5"/>
      <c r="E31" s="5"/>
      <c r="F31" s="5"/>
      <c r="G31" s="5"/>
      <c r="H31" s="5"/>
      <c r="I31" s="11"/>
    </row>
    <row r="32" spans="2:9" x14ac:dyDescent="0.25">
      <c r="B32" s="8" t="s">
        <v>64</v>
      </c>
      <c r="C32" s="9">
        <f>(C$24+C$27-C$21)*2-C$20</f>
        <v>2020</v>
      </c>
      <c r="D32" s="9">
        <f t="shared" ref="D32:I32" si="14">(D$24+D$27-D$21)*2-D$20</f>
        <v>5480</v>
      </c>
      <c r="E32" s="9">
        <f t="shared" si="14"/>
        <v>11520</v>
      </c>
      <c r="F32" s="9">
        <f t="shared" si="14"/>
        <v>15200</v>
      </c>
      <c r="G32" s="9">
        <f t="shared" si="14"/>
        <v>36000</v>
      </c>
      <c r="H32" s="9">
        <f t="shared" si="14"/>
        <v>66000</v>
      </c>
      <c r="I32" s="12">
        <f t="shared" si="14"/>
        <v>145000</v>
      </c>
    </row>
    <row r="33" spans="2:9" x14ac:dyDescent="0.25">
      <c r="B33" s="8" t="s">
        <v>65</v>
      </c>
      <c r="C33" s="35">
        <f>C32/(C$20+C$21*2)</f>
        <v>7.2142857142857144</v>
      </c>
      <c r="D33" s="35">
        <f t="shared" ref="D33:I33" si="15">D32/(D$20+D$21*2)</f>
        <v>2.1746031746031744</v>
      </c>
      <c r="E33" s="35">
        <f t="shared" si="15"/>
        <v>2.5714285714285716</v>
      </c>
      <c r="F33" s="35">
        <f t="shared" si="15"/>
        <v>1.5510204081632653</v>
      </c>
      <c r="G33" s="35">
        <f t="shared" si="15"/>
        <v>2.5714285714285716</v>
      </c>
      <c r="H33" s="35">
        <f t="shared" si="15"/>
        <v>4.7142857142857144</v>
      </c>
      <c r="I33" s="36">
        <f t="shared" si="15"/>
        <v>4.1428571428571432</v>
      </c>
    </row>
    <row r="34" spans="2:9" ht="15.75" thickBot="1" x14ac:dyDescent="0.3">
      <c r="B34" s="28"/>
      <c r="C34" s="29"/>
      <c r="D34" s="29"/>
      <c r="E34" s="29"/>
      <c r="F34" s="29"/>
      <c r="G34" s="29"/>
      <c r="H34" s="29"/>
      <c r="I34" s="30"/>
    </row>
    <row r="36" spans="2:9" x14ac:dyDescent="0.25">
      <c r="B36" t="s">
        <v>7</v>
      </c>
    </row>
    <row r="38" spans="2:9" x14ac:dyDescent="0.25">
      <c r="B38" t="s">
        <v>58</v>
      </c>
    </row>
    <row r="39" spans="2:9" x14ac:dyDescent="0.25">
      <c r="B39" t="s">
        <v>59</v>
      </c>
    </row>
    <row r="41" spans="2:9" x14ac:dyDescent="0.25">
      <c r="B41" t="s">
        <v>101</v>
      </c>
    </row>
    <row r="42" spans="2:9" x14ac:dyDescent="0.25">
      <c r="B42" t="s">
        <v>9</v>
      </c>
    </row>
    <row r="44" spans="2:9" x14ac:dyDescent="0.25">
      <c r="B44" t="s">
        <v>8</v>
      </c>
    </row>
    <row r="46" spans="2:9" x14ac:dyDescent="0.25">
      <c r="B46" t="s">
        <v>121</v>
      </c>
      <c r="C46" s="25" t="s">
        <v>4</v>
      </c>
    </row>
  </sheetData>
  <hyperlinks>
    <hyperlink ref="C46" r:id="rId1" xr:uid="{9322568A-6EBB-460D-BAFE-F2136C4341F4}"/>
  </hyperlinks>
  <pageMargins left="0.51181102362204722" right="0.51181102362204722" top="0.74803149606299213" bottom="0.55118110236220474" header="0.31496062992125984" footer="0.31496062992125984"/>
  <pageSetup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954F9-E6B5-48DC-ABF9-0ED63B20ED70}">
  <sheetPr>
    <pageSetUpPr fitToPage="1"/>
  </sheetPr>
  <dimension ref="B2:I46"/>
  <sheetViews>
    <sheetView showGridLines="0" workbookViewId="0"/>
  </sheetViews>
  <sheetFormatPr defaultRowHeight="15" x14ac:dyDescent="0.25"/>
  <cols>
    <col min="1" max="1" width="2.85546875" customWidth="1"/>
    <col min="2" max="2" width="44.28515625" customWidth="1"/>
    <col min="3" max="6" width="8.5703125" customWidth="1"/>
    <col min="7" max="9" width="8.85546875" customWidth="1"/>
  </cols>
  <sheetData>
    <row r="2" spans="2:9" ht="18.75" x14ac:dyDescent="0.3">
      <c r="B2" s="21" t="s">
        <v>66</v>
      </c>
    </row>
    <row r="4" spans="2:9" x14ac:dyDescent="0.25">
      <c r="B4" t="s">
        <v>78</v>
      </c>
      <c r="C4" s="10">
        <v>50000</v>
      </c>
    </row>
    <row r="5" spans="2:9" x14ac:dyDescent="0.25">
      <c r="B5" t="s">
        <v>3</v>
      </c>
      <c r="C5" s="10">
        <v>50000</v>
      </c>
    </row>
    <row r="6" spans="2:9" x14ac:dyDescent="0.25">
      <c r="B6" s="1" t="s">
        <v>23</v>
      </c>
      <c r="C6" s="2">
        <v>0.1</v>
      </c>
    </row>
    <row r="7" spans="2:9" x14ac:dyDescent="0.25">
      <c r="B7" s="1" t="s">
        <v>93</v>
      </c>
      <c r="C7" s="7">
        <v>0</v>
      </c>
    </row>
    <row r="8" spans="2:9" x14ac:dyDescent="0.25">
      <c r="B8" t="s">
        <v>2</v>
      </c>
      <c r="C8" s="10">
        <f>50*40</f>
        <v>2000</v>
      </c>
    </row>
    <row r="9" spans="2:9" x14ac:dyDescent="0.25">
      <c r="B9" t="s">
        <v>97</v>
      </c>
      <c r="C9" s="10">
        <v>90</v>
      </c>
    </row>
    <row r="10" spans="2:9" x14ac:dyDescent="0.25">
      <c r="B10" t="s">
        <v>110</v>
      </c>
      <c r="C10" s="10">
        <f>C9*200*(1-0.75)</f>
        <v>4500</v>
      </c>
    </row>
    <row r="11" spans="2:9" x14ac:dyDescent="0.25">
      <c r="B11" t="s">
        <v>61</v>
      </c>
      <c r="C11" s="31">
        <v>0.2</v>
      </c>
    </row>
    <row r="12" spans="2:9" ht="15.75" thickBot="1" x14ac:dyDescent="0.3"/>
    <row r="13" spans="2:9" x14ac:dyDescent="0.25">
      <c r="B13" s="13"/>
      <c r="C13" s="14" t="str">
        <f t="shared" ref="C13:I13" si="0">C16&amp;" user"&amp;IF(C16&gt;1,"s","")</f>
        <v>1 user</v>
      </c>
      <c r="D13" s="14" t="str">
        <f t="shared" si="0"/>
        <v>10 users</v>
      </c>
      <c r="E13" s="14" t="str">
        <f t="shared" si="0"/>
        <v>20 users</v>
      </c>
      <c r="F13" s="14" t="str">
        <f t="shared" si="0"/>
        <v>50 users</v>
      </c>
      <c r="G13" s="14" t="str">
        <f t="shared" si="0"/>
        <v>100 users</v>
      </c>
      <c r="H13" s="14" t="str">
        <f t="shared" si="0"/>
        <v>200 users</v>
      </c>
      <c r="I13" s="15" t="str">
        <f t="shared" si="0"/>
        <v>500 users</v>
      </c>
    </row>
    <row r="14" spans="2:9" ht="15.75" thickBot="1" x14ac:dyDescent="0.3">
      <c r="B14" s="18"/>
      <c r="C14" s="19" t="str">
        <f t="shared" ref="C14:I14" si="1">C17&amp;" dev"&amp;IF(C17&gt;1,"s","")</f>
        <v>0.2 dev</v>
      </c>
      <c r="D14" s="19" t="str">
        <f t="shared" si="1"/>
        <v>0.5 dev</v>
      </c>
      <c r="E14" s="19" t="str">
        <f t="shared" si="1"/>
        <v>1 dev</v>
      </c>
      <c r="F14" s="19" t="str">
        <f t="shared" si="1"/>
        <v>1 dev</v>
      </c>
      <c r="G14" s="19" t="str">
        <f t="shared" si="1"/>
        <v>2 devs</v>
      </c>
      <c r="H14" s="19" t="str">
        <f t="shared" si="1"/>
        <v>2 devs</v>
      </c>
      <c r="I14" s="20" t="str">
        <f t="shared" si="1"/>
        <v>3 devs</v>
      </c>
    </row>
    <row r="15" spans="2:9" x14ac:dyDescent="0.25">
      <c r="B15" s="8"/>
      <c r="C15" s="16"/>
      <c r="D15" s="16"/>
      <c r="E15" s="16"/>
      <c r="F15" s="16"/>
      <c r="G15" s="16"/>
      <c r="H15" s="16"/>
      <c r="I15" s="17"/>
    </row>
    <row r="16" spans="2:9" x14ac:dyDescent="0.25">
      <c r="B16" s="4" t="s">
        <v>1</v>
      </c>
      <c r="C16" s="5">
        <v>1</v>
      </c>
      <c r="D16" s="5">
        <v>10</v>
      </c>
      <c r="E16" s="5">
        <v>20</v>
      </c>
      <c r="F16" s="5">
        <v>50</v>
      </c>
      <c r="G16" s="5">
        <v>100</v>
      </c>
      <c r="H16" s="5">
        <v>200</v>
      </c>
      <c r="I16" s="11">
        <v>500</v>
      </c>
    </row>
    <row r="17" spans="2:9" x14ac:dyDescent="0.25">
      <c r="B17" s="4" t="s">
        <v>0</v>
      </c>
      <c r="C17" s="6">
        <v>0.2</v>
      </c>
      <c r="D17" s="6">
        <v>0.5</v>
      </c>
      <c r="E17" s="5">
        <v>1</v>
      </c>
      <c r="F17" s="5">
        <v>1</v>
      </c>
      <c r="G17" s="5">
        <v>2</v>
      </c>
      <c r="H17" s="5">
        <v>2</v>
      </c>
      <c r="I17" s="11">
        <v>3</v>
      </c>
    </row>
    <row r="18" spans="2:9" x14ac:dyDescent="0.25">
      <c r="B18" s="4"/>
      <c r="C18" s="6"/>
      <c r="D18" s="6"/>
      <c r="E18" s="6"/>
      <c r="F18" s="5"/>
      <c r="G18" s="5"/>
      <c r="H18" s="5"/>
      <c r="I18" s="11"/>
    </row>
    <row r="19" spans="2:9" x14ac:dyDescent="0.25">
      <c r="B19" s="4" t="s">
        <v>13</v>
      </c>
      <c r="C19" s="23">
        <f t="shared" ref="C19:I19" si="2">IF(C16&gt;=200,0,IF(C16&gt;=50,30%,IF(C16&gt;=20,20%,IF(C16&gt;=10,10%,0))))</f>
        <v>0</v>
      </c>
      <c r="D19" s="23">
        <f t="shared" ref="D19:H19" si="3">IF(D16&gt;=200,75%,IF(D16&gt;=50,30%,IF(D16&gt;=20,20%,IF(D16&gt;=10,10%,0))))</f>
        <v>0.1</v>
      </c>
      <c r="E19" s="23">
        <f t="shared" si="3"/>
        <v>0.2</v>
      </c>
      <c r="F19" s="23">
        <f t="shared" si="3"/>
        <v>0.3</v>
      </c>
      <c r="G19" s="23">
        <f t="shared" si="3"/>
        <v>0.3</v>
      </c>
      <c r="H19" s="23">
        <f t="shared" si="3"/>
        <v>0.75</v>
      </c>
      <c r="I19" s="24">
        <f t="shared" ref="I19" si="4">IF(I16&gt;=200,75%,IF(I16&gt;=50,30%,IF(I16&gt;=20,20%,IF(I16&gt;=10,10%,0))))</f>
        <v>0.75</v>
      </c>
    </row>
    <row r="20" spans="2:9" x14ac:dyDescent="0.25">
      <c r="B20" s="4" t="s">
        <v>98</v>
      </c>
      <c r="C20" s="5">
        <f t="shared" ref="C20:H20" si="5">IF(C16&lt;200,MIN(C16*$C$9*(1-C19),$C$10),C16*$C$9*(1-C19))</f>
        <v>90</v>
      </c>
      <c r="D20" s="5">
        <f t="shared" si="5"/>
        <v>810</v>
      </c>
      <c r="E20" s="5">
        <f t="shared" si="5"/>
        <v>1440</v>
      </c>
      <c r="F20" s="5">
        <f t="shared" si="5"/>
        <v>3150</v>
      </c>
      <c r="G20" s="5">
        <f t="shared" si="5"/>
        <v>4500</v>
      </c>
      <c r="H20" s="5">
        <f t="shared" si="5"/>
        <v>4500</v>
      </c>
      <c r="I20" s="11">
        <f>IF(I16&lt;200,MIN(I16*$C$9*(1-I19),$C$10),I16*$C$9*(1-I19))</f>
        <v>11250</v>
      </c>
    </row>
    <row r="21" spans="2:9" x14ac:dyDescent="0.25">
      <c r="B21" s="4" t="s">
        <v>77</v>
      </c>
      <c r="C21" s="5">
        <f>C20*$C$11</f>
        <v>18</v>
      </c>
      <c r="D21" s="5">
        <f t="shared" ref="D21:I21" si="6">D20*$C$11</f>
        <v>162</v>
      </c>
      <c r="E21" s="5">
        <f t="shared" si="6"/>
        <v>288</v>
      </c>
      <c r="F21" s="5">
        <f t="shared" si="6"/>
        <v>630</v>
      </c>
      <c r="G21" s="5">
        <f t="shared" si="6"/>
        <v>900</v>
      </c>
      <c r="H21" s="5">
        <f t="shared" si="6"/>
        <v>900</v>
      </c>
      <c r="I21" s="11">
        <f t="shared" si="6"/>
        <v>2250</v>
      </c>
    </row>
    <row r="22" spans="2:9" x14ac:dyDescent="0.25">
      <c r="B22" s="4"/>
      <c r="C22" s="5"/>
      <c r="D22" s="5"/>
      <c r="E22" s="5"/>
      <c r="F22" s="5"/>
      <c r="G22" s="5"/>
      <c r="H22" s="5"/>
      <c r="I22" s="11"/>
    </row>
    <row r="23" spans="2:9" x14ac:dyDescent="0.25">
      <c r="B23" s="4" t="s">
        <v>24</v>
      </c>
      <c r="C23" s="5">
        <f t="shared" ref="C23:I23" si="7">$C$8*C17*$C$6</f>
        <v>40</v>
      </c>
      <c r="D23" s="5">
        <f t="shared" si="7"/>
        <v>100</v>
      </c>
      <c r="E23" s="5">
        <f t="shared" si="7"/>
        <v>200</v>
      </c>
      <c r="F23" s="5">
        <f t="shared" si="7"/>
        <v>200</v>
      </c>
      <c r="G23" s="5">
        <f t="shared" si="7"/>
        <v>400</v>
      </c>
      <c r="H23" s="5">
        <f t="shared" si="7"/>
        <v>400</v>
      </c>
      <c r="I23" s="11">
        <f t="shared" si="7"/>
        <v>600</v>
      </c>
    </row>
    <row r="24" spans="2:9" x14ac:dyDescent="0.25">
      <c r="B24" s="8" t="s">
        <v>25</v>
      </c>
      <c r="C24" s="9">
        <f t="shared" ref="C24:I24" si="8">C17*$C$4*$C$6</f>
        <v>1000</v>
      </c>
      <c r="D24" s="9">
        <f t="shared" si="8"/>
        <v>2500</v>
      </c>
      <c r="E24" s="9">
        <f t="shared" si="8"/>
        <v>5000</v>
      </c>
      <c r="F24" s="9">
        <f t="shared" si="8"/>
        <v>5000</v>
      </c>
      <c r="G24" s="9">
        <f t="shared" si="8"/>
        <v>10000</v>
      </c>
      <c r="H24" s="9">
        <f t="shared" si="8"/>
        <v>10000</v>
      </c>
      <c r="I24" s="12">
        <f t="shared" si="8"/>
        <v>15000</v>
      </c>
    </row>
    <row r="25" spans="2:9" x14ac:dyDescent="0.25">
      <c r="B25" s="4"/>
      <c r="C25" s="5"/>
      <c r="D25" s="5"/>
      <c r="E25" s="5"/>
      <c r="F25" s="5"/>
      <c r="G25" s="5"/>
      <c r="H25" s="5"/>
      <c r="I25" s="11"/>
    </row>
    <row r="26" spans="2:9" x14ac:dyDescent="0.25">
      <c r="B26" s="4" t="s">
        <v>14</v>
      </c>
      <c r="C26" s="5">
        <f t="shared" ref="C26:I26" si="9">C16*$C$7*12</f>
        <v>0</v>
      </c>
      <c r="D26" s="5">
        <f t="shared" si="9"/>
        <v>0</v>
      </c>
      <c r="E26" s="5">
        <f t="shared" si="9"/>
        <v>0</v>
      </c>
      <c r="F26" s="5">
        <f t="shared" si="9"/>
        <v>0</v>
      </c>
      <c r="G26" s="5">
        <f t="shared" si="9"/>
        <v>0</v>
      </c>
      <c r="H26" s="5">
        <f t="shared" si="9"/>
        <v>0</v>
      </c>
      <c r="I26" s="11">
        <f t="shared" si="9"/>
        <v>0</v>
      </c>
    </row>
    <row r="27" spans="2:9" x14ac:dyDescent="0.25">
      <c r="B27" s="8" t="s">
        <v>15</v>
      </c>
      <c r="C27" s="9">
        <f t="shared" ref="C27:I27" si="10">$C$5/$C$8*C26</f>
        <v>0</v>
      </c>
      <c r="D27" s="9">
        <f t="shared" si="10"/>
        <v>0</v>
      </c>
      <c r="E27" s="9">
        <f t="shared" si="10"/>
        <v>0</v>
      </c>
      <c r="F27" s="9">
        <f t="shared" si="10"/>
        <v>0</v>
      </c>
      <c r="G27" s="9">
        <f t="shared" si="10"/>
        <v>0</v>
      </c>
      <c r="H27" s="9">
        <f t="shared" si="10"/>
        <v>0</v>
      </c>
      <c r="I27" s="12">
        <f t="shared" si="10"/>
        <v>0</v>
      </c>
    </row>
    <row r="28" spans="2:9" x14ac:dyDescent="0.25">
      <c r="B28" s="4"/>
      <c r="C28" s="5"/>
      <c r="D28" s="5"/>
      <c r="E28" s="5"/>
      <c r="F28" s="5"/>
      <c r="G28" s="5"/>
      <c r="H28" s="5"/>
      <c r="I28" s="11"/>
    </row>
    <row r="29" spans="2:9" x14ac:dyDescent="0.25">
      <c r="B29" s="4" t="s">
        <v>62</v>
      </c>
      <c r="C29" s="5">
        <f>(C$24+C$27-C$21)-C$20</f>
        <v>892</v>
      </c>
      <c r="D29" s="5">
        <f t="shared" ref="D29:I29" si="11">(D$24+D$27-D$21)-D$20</f>
        <v>1528</v>
      </c>
      <c r="E29" s="5">
        <f t="shared" si="11"/>
        <v>3272</v>
      </c>
      <c r="F29" s="5">
        <f t="shared" si="11"/>
        <v>1220</v>
      </c>
      <c r="G29" s="5">
        <f t="shared" si="11"/>
        <v>4600</v>
      </c>
      <c r="H29" s="5">
        <f t="shared" si="11"/>
        <v>4600</v>
      </c>
      <c r="I29" s="11">
        <f t="shared" si="11"/>
        <v>1500</v>
      </c>
    </row>
    <row r="30" spans="2:9" x14ac:dyDescent="0.25">
      <c r="B30" s="4" t="s">
        <v>63</v>
      </c>
      <c r="C30" s="33">
        <f>C29/(C$20+C$21)</f>
        <v>8.2592592592592595</v>
      </c>
      <c r="D30" s="33">
        <f t="shared" ref="D30:I30" si="12">D29/(D$20+D$21)</f>
        <v>1.5720164609053497</v>
      </c>
      <c r="E30" s="33">
        <f t="shared" si="12"/>
        <v>1.8935185185185186</v>
      </c>
      <c r="F30" s="33">
        <f t="shared" si="12"/>
        <v>0.32275132275132273</v>
      </c>
      <c r="G30" s="33">
        <f t="shared" si="12"/>
        <v>0.85185185185185186</v>
      </c>
      <c r="H30" s="33">
        <f t="shared" si="12"/>
        <v>0.85185185185185186</v>
      </c>
      <c r="I30" s="34">
        <f t="shared" si="12"/>
        <v>0.1111111111111111</v>
      </c>
    </row>
    <row r="31" spans="2:9" x14ac:dyDescent="0.25">
      <c r="B31" s="4"/>
      <c r="C31" s="5"/>
      <c r="D31" s="5"/>
      <c r="E31" s="5"/>
      <c r="F31" s="5"/>
      <c r="G31" s="5"/>
      <c r="H31" s="5"/>
      <c r="I31" s="11"/>
    </row>
    <row r="32" spans="2:9" x14ac:dyDescent="0.25">
      <c r="B32" s="8" t="s">
        <v>64</v>
      </c>
      <c r="C32" s="9">
        <f>(C$24+C$27-C$21)*2-C$20</f>
        <v>1874</v>
      </c>
      <c r="D32" s="9">
        <f t="shared" ref="D32:I32" si="13">(D$24+D$27-D$21)*2-D$20</f>
        <v>3866</v>
      </c>
      <c r="E32" s="9">
        <f t="shared" si="13"/>
        <v>7984</v>
      </c>
      <c r="F32" s="9">
        <f t="shared" si="13"/>
        <v>5590</v>
      </c>
      <c r="G32" s="9">
        <f t="shared" si="13"/>
        <v>13700</v>
      </c>
      <c r="H32" s="9">
        <f t="shared" si="13"/>
        <v>13700</v>
      </c>
      <c r="I32" s="12">
        <f t="shared" si="13"/>
        <v>14250</v>
      </c>
    </row>
    <row r="33" spans="2:9" x14ac:dyDescent="0.25">
      <c r="B33" s="8" t="s">
        <v>65</v>
      </c>
      <c r="C33" s="35">
        <f>C32/(C$20+C$21*2)</f>
        <v>14.873015873015873</v>
      </c>
      <c r="D33" s="35">
        <f t="shared" ref="D33:I33" si="14">D32/(D$20+D$21*2)</f>
        <v>3.4091710758377425</v>
      </c>
      <c r="E33" s="35">
        <f t="shared" si="14"/>
        <v>3.9603174603174605</v>
      </c>
      <c r="F33" s="35">
        <f t="shared" si="14"/>
        <v>1.2675736961451247</v>
      </c>
      <c r="G33" s="35">
        <f t="shared" si="14"/>
        <v>2.1746031746031744</v>
      </c>
      <c r="H33" s="35">
        <f t="shared" si="14"/>
        <v>2.1746031746031744</v>
      </c>
      <c r="I33" s="36">
        <f t="shared" si="14"/>
        <v>0.90476190476190477</v>
      </c>
    </row>
    <row r="34" spans="2:9" ht="15.75" thickBot="1" x14ac:dyDescent="0.3">
      <c r="B34" s="28"/>
      <c r="C34" s="29"/>
      <c r="D34" s="29"/>
      <c r="E34" s="29"/>
      <c r="F34" s="29"/>
      <c r="G34" s="29"/>
      <c r="H34" s="29"/>
      <c r="I34" s="30"/>
    </row>
    <row r="36" spans="2:9" x14ac:dyDescent="0.25">
      <c r="B36" t="s">
        <v>5</v>
      </c>
    </row>
    <row r="38" spans="2:9" x14ac:dyDescent="0.25">
      <c r="B38" t="s">
        <v>99</v>
      </c>
    </row>
    <row r="39" spans="2:9" x14ac:dyDescent="0.25">
      <c r="B39" t="s">
        <v>11</v>
      </c>
    </row>
    <row r="41" spans="2:9" x14ac:dyDescent="0.25">
      <c r="B41" t="s">
        <v>6</v>
      </c>
    </row>
    <row r="42" spans="2:9" x14ac:dyDescent="0.25">
      <c r="B42" t="s">
        <v>12</v>
      </c>
    </row>
    <row r="44" spans="2:9" x14ac:dyDescent="0.25">
      <c r="B44" t="s">
        <v>10</v>
      </c>
    </row>
    <row r="46" spans="2:9" x14ac:dyDescent="0.25">
      <c r="B46" t="s">
        <v>121</v>
      </c>
      <c r="C46" s="25" t="s">
        <v>4</v>
      </c>
    </row>
  </sheetData>
  <hyperlinks>
    <hyperlink ref="C46" r:id="rId1" xr:uid="{3281AB44-4EE0-474C-BCF7-2E98EB703816}"/>
  </hyperlinks>
  <pageMargins left="0.51181102362204722" right="0.51181102362204722" top="0.74803149606299213" bottom="0.55118110236220474" header="0.31496062992125984" footer="0.31496062992125984"/>
  <pageSetup scale="9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16E97-F820-41D5-B38B-BA626EEFEC6C}">
  <sheetPr>
    <pageSetUpPr fitToPage="1"/>
  </sheetPr>
  <dimension ref="B2:H61"/>
  <sheetViews>
    <sheetView showGridLines="0" workbookViewId="0"/>
  </sheetViews>
  <sheetFormatPr defaultRowHeight="15" x14ac:dyDescent="0.25"/>
  <cols>
    <col min="1" max="1" width="2.85546875" customWidth="1"/>
    <col min="2" max="2" width="35.7109375" customWidth="1"/>
    <col min="3" max="5" width="8.5703125" customWidth="1"/>
    <col min="6" max="8" width="8.85546875" customWidth="1"/>
    <col min="9" max="9" width="9.28515625" customWidth="1"/>
  </cols>
  <sheetData>
    <row r="2" spans="2:8" ht="18.75" x14ac:dyDescent="0.3">
      <c r="B2" s="21" t="s">
        <v>83</v>
      </c>
    </row>
    <row r="4" spans="2:8" x14ac:dyDescent="0.25">
      <c r="B4" t="s">
        <v>78</v>
      </c>
      <c r="C4" s="10">
        <v>50000</v>
      </c>
    </row>
    <row r="5" spans="2:8" x14ac:dyDescent="0.25">
      <c r="B5" s="1" t="s">
        <v>23</v>
      </c>
      <c r="C5" s="2">
        <v>0.1</v>
      </c>
    </row>
    <row r="6" spans="2:8" x14ac:dyDescent="0.25">
      <c r="B6" t="s">
        <v>2</v>
      </c>
      <c r="C6" s="10">
        <f>50*40</f>
        <v>2000</v>
      </c>
    </row>
    <row r="7" spans="2:8" x14ac:dyDescent="0.25">
      <c r="B7" t="s">
        <v>84</v>
      </c>
      <c r="C7" s="10">
        <v>1200</v>
      </c>
    </row>
    <row r="8" spans="2:8" x14ac:dyDescent="0.25">
      <c r="B8" t="s">
        <v>61</v>
      </c>
      <c r="C8" s="31">
        <v>0.2</v>
      </c>
    </row>
    <row r="10" spans="2:8" ht="15.75" thickBot="1" x14ac:dyDescent="0.3">
      <c r="B10" s="1" t="s">
        <v>22</v>
      </c>
    </row>
    <row r="11" spans="2:8" x14ac:dyDescent="0.25">
      <c r="B11" s="13"/>
      <c r="C11" s="14" t="str">
        <f t="shared" ref="C11:H11" si="0">C14&amp;" user"&amp;IF(C14&gt;1,"s","")</f>
        <v>10 users</v>
      </c>
      <c r="D11" s="14" t="str">
        <f t="shared" si="0"/>
        <v>20 users</v>
      </c>
      <c r="E11" s="14" t="str">
        <f t="shared" si="0"/>
        <v>50 users</v>
      </c>
      <c r="F11" s="14" t="str">
        <f t="shared" si="0"/>
        <v>100 users</v>
      </c>
      <c r="G11" s="14" t="str">
        <f t="shared" si="0"/>
        <v>200 users</v>
      </c>
      <c r="H11" s="15" t="str">
        <f t="shared" si="0"/>
        <v>500 users</v>
      </c>
    </row>
    <row r="12" spans="2:8" ht="15.75" thickBot="1" x14ac:dyDescent="0.3">
      <c r="B12" s="18"/>
      <c r="C12" s="19" t="str">
        <f t="shared" ref="C12:H12" si="1">C15&amp;" dev"&amp;IF(C15&gt;1,"s","")</f>
        <v>0.5 dev</v>
      </c>
      <c r="D12" s="19" t="str">
        <f t="shared" si="1"/>
        <v>1 dev</v>
      </c>
      <c r="E12" s="19" t="str">
        <f t="shared" si="1"/>
        <v>1 dev</v>
      </c>
      <c r="F12" s="19" t="str">
        <f t="shared" si="1"/>
        <v>2 devs</v>
      </c>
      <c r="G12" s="19" t="str">
        <f t="shared" si="1"/>
        <v>2 devs</v>
      </c>
      <c r="H12" s="20" t="str">
        <f t="shared" si="1"/>
        <v>3 devs</v>
      </c>
    </row>
    <row r="13" spans="2:8" x14ac:dyDescent="0.25">
      <c r="B13" s="8"/>
      <c r="C13" s="16"/>
      <c r="D13" s="16"/>
      <c r="E13" s="16"/>
      <c r="F13" s="16"/>
      <c r="G13" s="16"/>
      <c r="H13" s="17"/>
    </row>
    <row r="14" spans="2:8" x14ac:dyDescent="0.25">
      <c r="B14" s="4" t="s">
        <v>1</v>
      </c>
      <c r="C14" s="5">
        <v>10</v>
      </c>
      <c r="D14" s="5">
        <v>20</v>
      </c>
      <c r="E14" s="5">
        <v>50</v>
      </c>
      <c r="F14" s="5">
        <v>100</v>
      </c>
      <c r="G14" s="5">
        <v>200</v>
      </c>
      <c r="H14" s="11">
        <v>500</v>
      </c>
    </row>
    <row r="15" spans="2:8" x14ac:dyDescent="0.25">
      <c r="B15" s="4" t="s">
        <v>0</v>
      </c>
      <c r="C15" s="6">
        <v>0.5</v>
      </c>
      <c r="D15" s="5">
        <v>1</v>
      </c>
      <c r="E15" s="5">
        <v>1</v>
      </c>
      <c r="F15" s="5">
        <v>2</v>
      </c>
      <c r="G15" s="5">
        <v>2</v>
      </c>
      <c r="H15" s="11">
        <v>3</v>
      </c>
    </row>
    <row r="16" spans="2:8" x14ac:dyDescent="0.25">
      <c r="B16" s="4"/>
      <c r="C16" s="6"/>
      <c r="D16" s="6"/>
      <c r="E16" s="5"/>
      <c r="F16" s="5"/>
      <c r="G16" s="5"/>
      <c r="H16" s="11"/>
    </row>
    <row r="17" spans="2:8" x14ac:dyDescent="0.25">
      <c r="B17" s="4" t="s">
        <v>85</v>
      </c>
      <c r="C17" s="5">
        <f>$C$7</f>
        <v>1200</v>
      </c>
      <c r="D17" s="5">
        <f t="shared" ref="D17:H17" si="2">$C$7</f>
        <v>1200</v>
      </c>
      <c r="E17" s="5">
        <f t="shared" si="2"/>
        <v>1200</v>
      </c>
      <c r="F17" s="5">
        <f t="shared" si="2"/>
        <v>1200</v>
      </c>
      <c r="G17" s="5">
        <f t="shared" si="2"/>
        <v>1200</v>
      </c>
      <c r="H17" s="11">
        <f t="shared" si="2"/>
        <v>1200</v>
      </c>
    </row>
    <row r="18" spans="2:8" x14ac:dyDescent="0.25">
      <c r="B18" s="4" t="s">
        <v>77</v>
      </c>
      <c r="C18" s="5">
        <f>C17*$C$8</f>
        <v>240</v>
      </c>
      <c r="D18" s="5">
        <f t="shared" ref="D18:H18" si="3">D17*$C$8</f>
        <v>240</v>
      </c>
      <c r="E18" s="5">
        <f t="shared" si="3"/>
        <v>240</v>
      </c>
      <c r="F18" s="5">
        <f t="shared" si="3"/>
        <v>240</v>
      </c>
      <c r="G18" s="5">
        <f t="shared" si="3"/>
        <v>240</v>
      </c>
      <c r="H18" s="11">
        <f t="shared" si="3"/>
        <v>240</v>
      </c>
    </row>
    <row r="19" spans="2:8" x14ac:dyDescent="0.25">
      <c r="B19" s="4"/>
      <c r="C19" s="5"/>
      <c r="D19" s="5"/>
      <c r="E19" s="5"/>
      <c r="F19" s="5"/>
      <c r="G19" s="5"/>
      <c r="H19" s="11"/>
    </row>
    <row r="20" spans="2:8" x14ac:dyDescent="0.25">
      <c r="B20" s="4" t="s">
        <v>24</v>
      </c>
      <c r="C20" s="5">
        <f t="shared" ref="C20:H20" si="4">$C$6*C15*$C$5</f>
        <v>100</v>
      </c>
      <c r="D20" s="5">
        <f t="shared" si="4"/>
        <v>200</v>
      </c>
      <c r="E20" s="5">
        <f t="shared" si="4"/>
        <v>200</v>
      </c>
      <c r="F20" s="5">
        <f t="shared" si="4"/>
        <v>400</v>
      </c>
      <c r="G20" s="5">
        <f t="shared" si="4"/>
        <v>400</v>
      </c>
      <c r="H20" s="11">
        <f t="shared" si="4"/>
        <v>600</v>
      </c>
    </row>
    <row r="21" spans="2:8" x14ac:dyDescent="0.25">
      <c r="B21" s="8" t="s">
        <v>25</v>
      </c>
      <c r="C21" s="9">
        <f t="shared" ref="C21:H21" si="5">C15*$C$4*$C$5</f>
        <v>2500</v>
      </c>
      <c r="D21" s="9">
        <f t="shared" si="5"/>
        <v>5000</v>
      </c>
      <c r="E21" s="9">
        <f t="shared" si="5"/>
        <v>5000</v>
      </c>
      <c r="F21" s="9">
        <f t="shared" si="5"/>
        <v>10000</v>
      </c>
      <c r="G21" s="9">
        <f t="shared" si="5"/>
        <v>10000</v>
      </c>
      <c r="H21" s="12">
        <f t="shared" si="5"/>
        <v>15000</v>
      </c>
    </row>
    <row r="22" spans="2:8" x14ac:dyDescent="0.25">
      <c r="B22" s="4"/>
      <c r="C22" s="5"/>
      <c r="D22" s="5"/>
      <c r="E22" s="5"/>
      <c r="F22" s="5"/>
      <c r="G22" s="5"/>
      <c r="H22" s="11"/>
    </row>
    <row r="23" spans="2:8" x14ac:dyDescent="0.25">
      <c r="B23" s="4" t="s">
        <v>62</v>
      </c>
      <c r="C23" s="5">
        <f>(C$21-C$18)-C$17</f>
        <v>1060</v>
      </c>
      <c r="D23" s="5">
        <f t="shared" ref="D23:H23" si="6">(D$21-D$18)-D$17</f>
        <v>3560</v>
      </c>
      <c r="E23" s="5">
        <f t="shared" si="6"/>
        <v>3560</v>
      </c>
      <c r="F23" s="5">
        <f t="shared" si="6"/>
        <v>8560</v>
      </c>
      <c r="G23" s="5">
        <f t="shared" si="6"/>
        <v>8560</v>
      </c>
      <c r="H23" s="11">
        <f t="shared" si="6"/>
        <v>13560</v>
      </c>
    </row>
    <row r="24" spans="2:8" x14ac:dyDescent="0.25">
      <c r="B24" s="4" t="s">
        <v>63</v>
      </c>
      <c r="C24" s="33">
        <f>C23/(C$17+C$18)</f>
        <v>0.73611111111111116</v>
      </c>
      <c r="D24" s="33">
        <f t="shared" ref="D24:H24" si="7">D23/(D$17+D$18)</f>
        <v>2.4722222222222223</v>
      </c>
      <c r="E24" s="33">
        <f t="shared" si="7"/>
        <v>2.4722222222222223</v>
      </c>
      <c r="F24" s="33">
        <f t="shared" si="7"/>
        <v>5.9444444444444446</v>
      </c>
      <c r="G24" s="33">
        <f t="shared" si="7"/>
        <v>5.9444444444444446</v>
      </c>
      <c r="H24" s="34">
        <f t="shared" si="7"/>
        <v>9.4166666666666661</v>
      </c>
    </row>
    <row r="25" spans="2:8" x14ac:dyDescent="0.25">
      <c r="B25" s="4"/>
      <c r="C25" s="5"/>
      <c r="D25" s="5"/>
      <c r="E25" s="5"/>
      <c r="F25" s="5"/>
      <c r="G25" s="5"/>
      <c r="H25" s="11"/>
    </row>
    <row r="26" spans="2:8" x14ac:dyDescent="0.25">
      <c r="B26" s="8" t="s">
        <v>64</v>
      </c>
      <c r="C26" s="9">
        <f>(C$21-C$18)*2-C$17</f>
        <v>3320</v>
      </c>
      <c r="D26" s="9">
        <f t="shared" ref="D26:H26" si="8">(D$21-D$18)*2-D$17</f>
        <v>8320</v>
      </c>
      <c r="E26" s="9">
        <f t="shared" si="8"/>
        <v>8320</v>
      </c>
      <c r="F26" s="9">
        <f t="shared" si="8"/>
        <v>18320</v>
      </c>
      <c r="G26" s="9">
        <f t="shared" si="8"/>
        <v>18320</v>
      </c>
      <c r="H26" s="12">
        <f t="shared" si="8"/>
        <v>28320</v>
      </c>
    </row>
    <row r="27" spans="2:8" x14ac:dyDescent="0.25">
      <c r="B27" s="8" t="s">
        <v>65</v>
      </c>
      <c r="C27" s="35">
        <f>C26/(C$17+C$18*2)</f>
        <v>1.9761904761904763</v>
      </c>
      <c r="D27" s="35">
        <f t="shared" ref="D27:H27" si="9">D26/(D$17+D$18*2)</f>
        <v>4.9523809523809526</v>
      </c>
      <c r="E27" s="35">
        <f t="shared" si="9"/>
        <v>4.9523809523809526</v>
      </c>
      <c r="F27" s="35">
        <f t="shared" si="9"/>
        <v>10.904761904761905</v>
      </c>
      <c r="G27" s="35">
        <f t="shared" si="9"/>
        <v>10.904761904761905</v>
      </c>
      <c r="H27" s="36">
        <f t="shared" si="9"/>
        <v>16.857142857142858</v>
      </c>
    </row>
    <row r="28" spans="2:8" ht="15.75" thickBot="1" x14ac:dyDescent="0.3">
      <c r="B28" s="28"/>
      <c r="C28" s="29"/>
      <c r="D28" s="29"/>
      <c r="E28" s="29"/>
      <c r="F28" s="29"/>
      <c r="G28" s="29"/>
      <c r="H28" s="30"/>
    </row>
    <row r="30" spans="2:8" x14ac:dyDescent="0.25">
      <c r="B30" t="s">
        <v>103</v>
      </c>
      <c r="E30" s="10">
        <v>100</v>
      </c>
    </row>
    <row r="32" spans="2:8" ht="15.75" thickBot="1" x14ac:dyDescent="0.3">
      <c r="B32" s="1" t="s">
        <v>102</v>
      </c>
    </row>
    <row r="33" spans="2:8" ht="15.75" thickBot="1" x14ac:dyDescent="0.3">
      <c r="B33" s="3"/>
      <c r="C33" s="26" t="str">
        <f t="shared" ref="C33:H33" si="10">C35&amp;" user"&amp;IF(C35&gt;1,"s","")</f>
        <v>10 users</v>
      </c>
      <c r="D33" s="26" t="str">
        <f t="shared" si="10"/>
        <v>20 users</v>
      </c>
      <c r="E33" s="26" t="str">
        <f t="shared" si="10"/>
        <v>50 users</v>
      </c>
      <c r="F33" s="26" t="str">
        <f t="shared" si="10"/>
        <v>100 users</v>
      </c>
      <c r="G33" s="26" t="str">
        <f t="shared" si="10"/>
        <v>200 users</v>
      </c>
      <c r="H33" s="27" t="str">
        <f t="shared" si="10"/>
        <v>500 users</v>
      </c>
    </row>
    <row r="34" spans="2:8" x14ac:dyDescent="0.25">
      <c r="B34" s="8"/>
      <c r="C34" s="16"/>
      <c r="D34" s="16"/>
      <c r="E34" s="16"/>
      <c r="F34" s="16"/>
      <c r="G34" s="16"/>
      <c r="H34" s="17"/>
    </row>
    <row r="35" spans="2:8" x14ac:dyDescent="0.25">
      <c r="B35" s="4" t="s">
        <v>1</v>
      </c>
      <c r="C35" s="5">
        <v>10</v>
      </c>
      <c r="D35" s="5">
        <v>20</v>
      </c>
      <c r="E35" s="5">
        <v>50</v>
      </c>
      <c r="F35" s="5">
        <v>100</v>
      </c>
      <c r="G35" s="5">
        <v>200</v>
      </c>
      <c r="H35" s="11">
        <v>500</v>
      </c>
    </row>
    <row r="36" spans="2:8" x14ac:dyDescent="0.25">
      <c r="B36" s="4"/>
      <c r="C36" s="6"/>
      <c r="D36" s="6"/>
      <c r="E36" s="5"/>
      <c r="F36" s="5"/>
      <c r="G36" s="5"/>
      <c r="H36" s="11"/>
    </row>
    <row r="37" spans="2:8" x14ac:dyDescent="0.25">
      <c r="B37" s="4" t="s">
        <v>85</v>
      </c>
      <c r="C37" s="5">
        <f>$C$7</f>
        <v>1200</v>
      </c>
      <c r="D37" s="5">
        <f t="shared" ref="D37:H37" si="11">$C$7</f>
        <v>1200</v>
      </c>
      <c r="E37" s="5">
        <f t="shared" si="11"/>
        <v>1200</v>
      </c>
      <c r="F37" s="5">
        <f t="shared" si="11"/>
        <v>1200</v>
      </c>
      <c r="G37" s="5">
        <f t="shared" si="11"/>
        <v>1200</v>
      </c>
      <c r="H37" s="11">
        <f t="shared" si="11"/>
        <v>1200</v>
      </c>
    </row>
    <row r="38" spans="2:8" x14ac:dyDescent="0.25">
      <c r="B38" s="4" t="s">
        <v>77</v>
      </c>
      <c r="C38" s="5">
        <f>C37*$C$8</f>
        <v>240</v>
      </c>
      <c r="D38" s="5">
        <f t="shared" ref="D38:H38" si="12">D37*$C$8</f>
        <v>240</v>
      </c>
      <c r="E38" s="5">
        <f t="shared" si="12"/>
        <v>240</v>
      </c>
      <c r="F38" s="5">
        <f t="shared" si="12"/>
        <v>240</v>
      </c>
      <c r="G38" s="5">
        <f t="shared" si="12"/>
        <v>240</v>
      </c>
      <c r="H38" s="11">
        <f t="shared" si="12"/>
        <v>240</v>
      </c>
    </row>
    <row r="39" spans="2:8" x14ac:dyDescent="0.25">
      <c r="B39" s="4"/>
      <c r="C39" s="5"/>
      <c r="D39" s="5"/>
      <c r="E39" s="5"/>
      <c r="F39" s="5"/>
      <c r="G39" s="5"/>
      <c r="H39" s="11"/>
    </row>
    <row r="40" spans="2:8" x14ac:dyDescent="0.25">
      <c r="B40" s="4" t="s">
        <v>26</v>
      </c>
      <c r="C40" s="5">
        <f t="shared" ref="C40:H40" si="13">C35*$E$30</f>
        <v>1000</v>
      </c>
      <c r="D40" s="5">
        <f t="shared" si="13"/>
        <v>2000</v>
      </c>
      <c r="E40" s="5">
        <f t="shared" si="13"/>
        <v>5000</v>
      </c>
      <c r="F40" s="5">
        <f t="shared" si="13"/>
        <v>10000</v>
      </c>
      <c r="G40" s="5">
        <f t="shared" si="13"/>
        <v>20000</v>
      </c>
      <c r="H40" s="11">
        <f t="shared" si="13"/>
        <v>50000</v>
      </c>
    </row>
    <row r="41" spans="2:8" x14ac:dyDescent="0.25">
      <c r="B41" s="4"/>
      <c r="C41" s="5"/>
      <c r="D41" s="5"/>
      <c r="E41" s="5"/>
      <c r="F41" s="5"/>
      <c r="G41" s="5"/>
      <c r="H41" s="11"/>
    </row>
    <row r="42" spans="2:8" x14ac:dyDescent="0.25">
      <c r="B42" s="4" t="s">
        <v>62</v>
      </c>
      <c r="C42" s="9">
        <f>(C$40-C$38)-C$37</f>
        <v>-440</v>
      </c>
      <c r="D42" s="9">
        <f t="shared" ref="D42:H42" si="14">(D$40-D$38)-D$37</f>
        <v>560</v>
      </c>
      <c r="E42" s="9">
        <f t="shared" si="14"/>
        <v>3560</v>
      </c>
      <c r="F42" s="9">
        <f t="shared" si="14"/>
        <v>8560</v>
      </c>
      <c r="G42" s="9">
        <f t="shared" si="14"/>
        <v>18560</v>
      </c>
      <c r="H42" s="12">
        <f t="shared" si="14"/>
        <v>48560</v>
      </c>
    </row>
    <row r="43" spans="2:8" x14ac:dyDescent="0.25">
      <c r="B43" s="4" t="s">
        <v>63</v>
      </c>
      <c r="C43" s="35">
        <f>C42/(C$37+C$38)</f>
        <v>-0.30555555555555558</v>
      </c>
      <c r="D43" s="35">
        <f t="shared" ref="D43:H43" si="15">D42/(D$37+D$38)</f>
        <v>0.3888888888888889</v>
      </c>
      <c r="E43" s="35">
        <f t="shared" si="15"/>
        <v>2.4722222222222223</v>
      </c>
      <c r="F43" s="35">
        <f t="shared" si="15"/>
        <v>5.9444444444444446</v>
      </c>
      <c r="G43" s="35">
        <f t="shared" si="15"/>
        <v>12.888888888888889</v>
      </c>
      <c r="H43" s="36">
        <f t="shared" si="15"/>
        <v>33.722222222222221</v>
      </c>
    </row>
    <row r="44" spans="2:8" x14ac:dyDescent="0.25">
      <c r="B44" s="4"/>
      <c r="C44" s="9"/>
      <c r="D44" s="9"/>
      <c r="E44" s="9"/>
      <c r="F44" s="9"/>
      <c r="G44" s="9"/>
      <c r="H44" s="12"/>
    </row>
    <row r="45" spans="2:8" x14ac:dyDescent="0.25">
      <c r="B45" s="4" t="s">
        <v>64</v>
      </c>
      <c r="C45" s="9">
        <f>(C$40-C$38)*2-C$37</f>
        <v>320</v>
      </c>
      <c r="D45" s="9">
        <f t="shared" ref="D45:H45" si="16">(D$40-D$38)*2-D$37</f>
        <v>2320</v>
      </c>
      <c r="E45" s="9">
        <f t="shared" si="16"/>
        <v>8320</v>
      </c>
      <c r="F45" s="9">
        <f t="shared" si="16"/>
        <v>18320</v>
      </c>
      <c r="G45" s="9">
        <f t="shared" si="16"/>
        <v>38320</v>
      </c>
      <c r="H45" s="12">
        <f t="shared" si="16"/>
        <v>98320</v>
      </c>
    </row>
    <row r="46" spans="2:8" x14ac:dyDescent="0.25">
      <c r="B46" s="4" t="s">
        <v>65</v>
      </c>
      <c r="C46" s="35">
        <f>C45/(C$37+C$38*2)</f>
        <v>0.19047619047619047</v>
      </c>
      <c r="D46" s="35">
        <f t="shared" ref="D46:H46" si="17">D45/(D$37+D$38*2)</f>
        <v>1.3809523809523809</v>
      </c>
      <c r="E46" s="35">
        <f t="shared" si="17"/>
        <v>4.9523809523809526</v>
      </c>
      <c r="F46" s="35">
        <f t="shared" si="17"/>
        <v>10.904761904761905</v>
      </c>
      <c r="G46" s="35">
        <f t="shared" si="17"/>
        <v>22.80952380952381</v>
      </c>
      <c r="H46" s="36">
        <f t="shared" si="17"/>
        <v>58.523809523809526</v>
      </c>
    </row>
    <row r="47" spans="2:8" ht="15.75" thickBot="1" x14ac:dyDescent="0.3">
      <c r="B47" s="28"/>
      <c r="C47" s="29"/>
      <c r="D47" s="29"/>
      <c r="E47" s="29"/>
      <c r="F47" s="29"/>
      <c r="G47" s="29"/>
      <c r="H47" s="30"/>
    </row>
    <row r="49" spans="2:3" x14ac:dyDescent="0.25">
      <c r="B49" t="s">
        <v>91</v>
      </c>
    </row>
    <row r="50" spans="2:3" x14ac:dyDescent="0.25">
      <c r="B50" t="s">
        <v>86</v>
      </c>
    </row>
    <row r="52" spans="2:3" x14ac:dyDescent="0.25">
      <c r="B52" t="s">
        <v>29</v>
      </c>
    </row>
    <row r="53" spans="2:3" x14ac:dyDescent="0.25">
      <c r="B53" t="s">
        <v>87</v>
      </c>
    </row>
    <row r="54" spans="2:3" x14ac:dyDescent="0.25">
      <c r="B54" t="s">
        <v>88</v>
      </c>
    </row>
    <row r="56" spans="2:3" x14ac:dyDescent="0.25">
      <c r="B56" t="s">
        <v>92</v>
      </c>
    </row>
    <row r="57" spans="2:3" x14ac:dyDescent="0.25">
      <c r="B57" t="s">
        <v>89</v>
      </c>
    </row>
    <row r="59" spans="2:3" x14ac:dyDescent="0.25">
      <c r="B59" t="s">
        <v>90</v>
      </c>
    </row>
    <row r="61" spans="2:3" x14ac:dyDescent="0.25">
      <c r="B61" t="s">
        <v>121</v>
      </c>
      <c r="C61" s="25" t="s">
        <v>4</v>
      </c>
    </row>
  </sheetData>
  <hyperlinks>
    <hyperlink ref="C61" r:id="rId1" xr:uid="{9C6CB3BC-0204-4EF9-97EF-A5ED832449FB}"/>
  </hyperlinks>
  <pageMargins left="0.51181102362204722" right="0.51181102362204722" top="0.74803149606299213" bottom="0.55118110236220474" header="0.31496062992125984" footer="0.31496062992125984"/>
  <pageSetup scale="7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BE4BD-F188-48BC-A4FE-C81D3F6D0185}">
  <sheetPr>
    <pageSetUpPr fitToPage="1"/>
  </sheetPr>
  <dimension ref="B2:H61"/>
  <sheetViews>
    <sheetView showGridLines="0" workbookViewId="0"/>
  </sheetViews>
  <sheetFormatPr defaultRowHeight="15" x14ac:dyDescent="0.25"/>
  <cols>
    <col min="1" max="1" width="2.85546875" customWidth="1"/>
    <col min="2" max="2" width="35.7109375" customWidth="1"/>
    <col min="3" max="5" width="8.5703125" customWidth="1"/>
    <col min="6" max="8" width="8.85546875" customWidth="1"/>
    <col min="9" max="9" width="9.28515625" customWidth="1"/>
  </cols>
  <sheetData>
    <row r="2" spans="2:8" ht="18.75" x14ac:dyDescent="0.3">
      <c r="B2" s="21" t="s">
        <v>68</v>
      </c>
    </row>
    <row r="4" spans="2:8" x14ac:dyDescent="0.25">
      <c r="B4" t="s">
        <v>78</v>
      </c>
      <c r="C4" s="10">
        <v>50000</v>
      </c>
    </row>
    <row r="5" spans="2:8" x14ac:dyDescent="0.25">
      <c r="B5" s="1" t="s">
        <v>23</v>
      </c>
      <c r="C5" s="2">
        <v>0.1</v>
      </c>
    </row>
    <row r="6" spans="2:8" x14ac:dyDescent="0.25">
      <c r="B6" t="s">
        <v>2</v>
      </c>
      <c r="C6" s="10">
        <f>50*40</f>
        <v>2000</v>
      </c>
    </row>
    <row r="7" spans="2:8" x14ac:dyDescent="0.25">
      <c r="B7" t="s">
        <v>52</v>
      </c>
      <c r="C7" s="10">
        <v>2400</v>
      </c>
    </row>
    <row r="8" spans="2:8" x14ac:dyDescent="0.25">
      <c r="B8" t="s">
        <v>61</v>
      </c>
      <c r="C8" s="31">
        <v>0.2</v>
      </c>
    </row>
    <row r="10" spans="2:8" ht="15.75" thickBot="1" x14ac:dyDescent="0.3">
      <c r="B10" s="1" t="s">
        <v>22</v>
      </c>
    </row>
    <row r="11" spans="2:8" x14ac:dyDescent="0.25">
      <c r="B11" s="13"/>
      <c r="C11" s="14" t="str">
        <f t="shared" ref="C11:H11" si="0">C14&amp;" user"&amp;IF(C14&gt;1,"s","")</f>
        <v>10 users</v>
      </c>
      <c r="D11" s="14" t="str">
        <f t="shared" si="0"/>
        <v>20 users</v>
      </c>
      <c r="E11" s="14" t="str">
        <f t="shared" si="0"/>
        <v>50 users</v>
      </c>
      <c r="F11" s="14" t="str">
        <f t="shared" si="0"/>
        <v>100 users</v>
      </c>
      <c r="G11" s="14" t="str">
        <f t="shared" si="0"/>
        <v>200 users</v>
      </c>
      <c r="H11" s="15" t="str">
        <f t="shared" si="0"/>
        <v>500 users</v>
      </c>
    </row>
    <row r="12" spans="2:8" ht="15.75" thickBot="1" x14ac:dyDescent="0.3">
      <c r="B12" s="18"/>
      <c r="C12" s="19" t="str">
        <f t="shared" ref="C12:H12" si="1">C15&amp;" dev"&amp;IF(C15&gt;1,"s","")</f>
        <v>0.5 dev</v>
      </c>
      <c r="D12" s="19" t="str">
        <f t="shared" si="1"/>
        <v>1 dev</v>
      </c>
      <c r="E12" s="19" t="str">
        <f t="shared" si="1"/>
        <v>1 dev</v>
      </c>
      <c r="F12" s="19" t="str">
        <f t="shared" si="1"/>
        <v>2 devs</v>
      </c>
      <c r="G12" s="19" t="str">
        <f t="shared" si="1"/>
        <v>2 devs</v>
      </c>
      <c r="H12" s="20" t="str">
        <f t="shared" si="1"/>
        <v>3 devs</v>
      </c>
    </row>
    <row r="13" spans="2:8" x14ac:dyDescent="0.25">
      <c r="B13" s="8"/>
      <c r="C13" s="16"/>
      <c r="D13" s="16"/>
      <c r="E13" s="16"/>
      <c r="F13" s="16"/>
      <c r="G13" s="16"/>
      <c r="H13" s="17"/>
    </row>
    <row r="14" spans="2:8" x14ac:dyDescent="0.25">
      <c r="B14" s="4" t="s">
        <v>1</v>
      </c>
      <c r="C14" s="5">
        <v>10</v>
      </c>
      <c r="D14" s="5">
        <v>20</v>
      </c>
      <c r="E14" s="5">
        <v>50</v>
      </c>
      <c r="F14" s="5">
        <v>100</v>
      </c>
      <c r="G14" s="5">
        <v>200</v>
      </c>
      <c r="H14" s="11">
        <v>500</v>
      </c>
    </row>
    <row r="15" spans="2:8" x14ac:dyDescent="0.25">
      <c r="B15" s="4" t="s">
        <v>0</v>
      </c>
      <c r="C15" s="6">
        <v>0.5</v>
      </c>
      <c r="D15" s="5">
        <v>1</v>
      </c>
      <c r="E15" s="5">
        <v>1</v>
      </c>
      <c r="F15" s="5">
        <v>2</v>
      </c>
      <c r="G15" s="5">
        <v>2</v>
      </c>
      <c r="H15" s="11">
        <v>3</v>
      </c>
    </row>
    <row r="16" spans="2:8" x14ac:dyDescent="0.25">
      <c r="B16" s="4"/>
      <c r="C16" s="6"/>
      <c r="D16" s="6"/>
      <c r="E16" s="5"/>
      <c r="F16" s="5"/>
      <c r="G16" s="5"/>
      <c r="H16" s="11"/>
    </row>
    <row r="17" spans="2:8" x14ac:dyDescent="0.25">
      <c r="B17" s="4" t="s">
        <v>82</v>
      </c>
      <c r="C17" s="5">
        <f>$C$7</f>
        <v>2400</v>
      </c>
      <c r="D17" s="5">
        <f t="shared" ref="D17:H17" si="2">$C$7</f>
        <v>2400</v>
      </c>
      <c r="E17" s="5">
        <f t="shared" si="2"/>
        <v>2400</v>
      </c>
      <c r="F17" s="5">
        <f t="shared" si="2"/>
        <v>2400</v>
      </c>
      <c r="G17" s="5">
        <f t="shared" si="2"/>
        <v>2400</v>
      </c>
      <c r="H17" s="11">
        <f t="shared" si="2"/>
        <v>2400</v>
      </c>
    </row>
    <row r="18" spans="2:8" x14ac:dyDescent="0.25">
      <c r="B18" s="4" t="s">
        <v>77</v>
      </c>
      <c r="C18" s="5">
        <f>C17*$C$8</f>
        <v>480</v>
      </c>
      <c r="D18" s="5">
        <f t="shared" ref="D18:H18" si="3">D17*$C$8</f>
        <v>480</v>
      </c>
      <c r="E18" s="5">
        <f t="shared" si="3"/>
        <v>480</v>
      </c>
      <c r="F18" s="5">
        <f t="shared" si="3"/>
        <v>480</v>
      </c>
      <c r="G18" s="5">
        <f t="shared" si="3"/>
        <v>480</v>
      </c>
      <c r="H18" s="11">
        <f t="shared" si="3"/>
        <v>480</v>
      </c>
    </row>
    <row r="19" spans="2:8" x14ac:dyDescent="0.25">
      <c r="B19" s="4"/>
      <c r="C19" s="5"/>
      <c r="D19" s="5"/>
      <c r="E19" s="5"/>
      <c r="F19" s="5"/>
      <c r="G19" s="5"/>
      <c r="H19" s="11"/>
    </row>
    <row r="20" spans="2:8" x14ac:dyDescent="0.25">
      <c r="B20" s="4" t="s">
        <v>24</v>
      </c>
      <c r="C20" s="5">
        <f t="shared" ref="C20:H20" si="4">$C$6*C15*$C$5</f>
        <v>100</v>
      </c>
      <c r="D20" s="5">
        <f t="shared" si="4"/>
        <v>200</v>
      </c>
      <c r="E20" s="5">
        <f t="shared" si="4"/>
        <v>200</v>
      </c>
      <c r="F20" s="5">
        <f t="shared" si="4"/>
        <v>400</v>
      </c>
      <c r="G20" s="5">
        <f t="shared" si="4"/>
        <v>400</v>
      </c>
      <c r="H20" s="11">
        <f t="shared" si="4"/>
        <v>600</v>
      </c>
    </row>
    <row r="21" spans="2:8" x14ac:dyDescent="0.25">
      <c r="B21" s="8" t="s">
        <v>25</v>
      </c>
      <c r="C21" s="9">
        <f t="shared" ref="C21:H21" si="5">C15*$C$4*$C$5</f>
        <v>2500</v>
      </c>
      <c r="D21" s="9">
        <f t="shared" si="5"/>
        <v>5000</v>
      </c>
      <c r="E21" s="9">
        <f t="shared" si="5"/>
        <v>5000</v>
      </c>
      <c r="F21" s="9">
        <f t="shared" si="5"/>
        <v>10000</v>
      </c>
      <c r="G21" s="9">
        <f t="shared" si="5"/>
        <v>10000</v>
      </c>
      <c r="H21" s="12">
        <f t="shared" si="5"/>
        <v>15000</v>
      </c>
    </row>
    <row r="22" spans="2:8" x14ac:dyDescent="0.25">
      <c r="B22" s="4"/>
      <c r="C22" s="5"/>
      <c r="D22" s="5"/>
      <c r="E22" s="5"/>
      <c r="F22" s="5"/>
      <c r="G22" s="5"/>
      <c r="H22" s="11"/>
    </row>
    <row r="23" spans="2:8" x14ac:dyDescent="0.25">
      <c r="B23" s="4" t="s">
        <v>62</v>
      </c>
      <c r="C23" s="5">
        <f>(C$21-C$18)-C$17</f>
        <v>-380</v>
      </c>
      <c r="D23" s="5">
        <f t="shared" ref="D23:H23" si="6">(D$21-D$18)-D$17</f>
        <v>2120</v>
      </c>
      <c r="E23" s="5">
        <f t="shared" si="6"/>
        <v>2120</v>
      </c>
      <c r="F23" s="5">
        <f t="shared" si="6"/>
        <v>7120</v>
      </c>
      <c r="G23" s="5">
        <f t="shared" si="6"/>
        <v>7120</v>
      </c>
      <c r="H23" s="11">
        <f t="shared" si="6"/>
        <v>12120</v>
      </c>
    </row>
    <row r="24" spans="2:8" x14ac:dyDescent="0.25">
      <c r="B24" s="4" t="s">
        <v>63</v>
      </c>
      <c r="C24" s="33">
        <f>C23/(C$17+C$18)</f>
        <v>-0.13194444444444445</v>
      </c>
      <c r="D24" s="33">
        <f t="shared" ref="D24:H24" si="7">D23/(D$17+D$18)</f>
        <v>0.73611111111111116</v>
      </c>
      <c r="E24" s="33">
        <f t="shared" si="7"/>
        <v>0.73611111111111116</v>
      </c>
      <c r="F24" s="33">
        <f t="shared" si="7"/>
        <v>2.4722222222222223</v>
      </c>
      <c r="G24" s="33">
        <f t="shared" si="7"/>
        <v>2.4722222222222223</v>
      </c>
      <c r="H24" s="34">
        <f t="shared" si="7"/>
        <v>4.208333333333333</v>
      </c>
    </row>
    <row r="25" spans="2:8" x14ac:dyDescent="0.25">
      <c r="B25" s="4"/>
      <c r="C25" s="5"/>
      <c r="D25" s="5"/>
      <c r="E25" s="5"/>
      <c r="F25" s="5"/>
      <c r="G25" s="5"/>
      <c r="H25" s="11"/>
    </row>
    <row r="26" spans="2:8" x14ac:dyDescent="0.25">
      <c r="B26" s="8" t="s">
        <v>64</v>
      </c>
      <c r="C26" s="9">
        <f>(C$21-C$18)*2-C$17</f>
        <v>1640</v>
      </c>
      <c r="D26" s="9">
        <f t="shared" ref="D26:H26" si="8">(D$21-D$18)*2-D$17</f>
        <v>6640</v>
      </c>
      <c r="E26" s="9">
        <f t="shared" si="8"/>
        <v>6640</v>
      </c>
      <c r="F26" s="9">
        <f t="shared" si="8"/>
        <v>16640</v>
      </c>
      <c r="G26" s="9">
        <f t="shared" si="8"/>
        <v>16640</v>
      </c>
      <c r="H26" s="12">
        <f t="shared" si="8"/>
        <v>26640</v>
      </c>
    </row>
    <row r="27" spans="2:8" x14ac:dyDescent="0.25">
      <c r="B27" s="8" t="s">
        <v>65</v>
      </c>
      <c r="C27" s="35">
        <f>C26/(C$17+C$18*2)</f>
        <v>0.48809523809523808</v>
      </c>
      <c r="D27" s="35">
        <f t="shared" ref="D27:H27" si="9">D26/(D$17+D$18*2)</f>
        <v>1.9761904761904763</v>
      </c>
      <c r="E27" s="35">
        <f t="shared" si="9"/>
        <v>1.9761904761904763</v>
      </c>
      <c r="F27" s="35">
        <f t="shared" si="9"/>
        <v>4.9523809523809526</v>
      </c>
      <c r="G27" s="35">
        <f t="shared" si="9"/>
        <v>4.9523809523809526</v>
      </c>
      <c r="H27" s="36">
        <f t="shared" si="9"/>
        <v>7.9285714285714288</v>
      </c>
    </row>
    <row r="28" spans="2:8" ht="15.75" thickBot="1" x14ac:dyDescent="0.3">
      <c r="B28" s="28"/>
      <c r="C28" s="29"/>
      <c r="D28" s="29"/>
      <c r="E28" s="29"/>
      <c r="F28" s="29"/>
      <c r="G28" s="29"/>
      <c r="H28" s="30"/>
    </row>
    <row r="30" spans="2:8" x14ac:dyDescent="0.25">
      <c r="B30" t="s">
        <v>103</v>
      </c>
      <c r="E30" s="10">
        <v>100</v>
      </c>
    </row>
    <row r="32" spans="2:8" ht="15.75" thickBot="1" x14ac:dyDescent="0.3">
      <c r="B32" s="1" t="s">
        <v>102</v>
      </c>
    </row>
    <row r="33" spans="2:8" ht="15.75" thickBot="1" x14ac:dyDescent="0.3">
      <c r="B33" s="3"/>
      <c r="C33" s="26" t="str">
        <f t="shared" ref="C33:H33" si="10">C35&amp;" user"&amp;IF(C35&gt;1,"s","")</f>
        <v>10 users</v>
      </c>
      <c r="D33" s="26" t="str">
        <f t="shared" si="10"/>
        <v>20 users</v>
      </c>
      <c r="E33" s="26" t="str">
        <f t="shared" si="10"/>
        <v>50 users</v>
      </c>
      <c r="F33" s="26" t="str">
        <f t="shared" si="10"/>
        <v>100 users</v>
      </c>
      <c r="G33" s="26" t="str">
        <f t="shared" si="10"/>
        <v>200 users</v>
      </c>
      <c r="H33" s="27" t="str">
        <f t="shared" si="10"/>
        <v>500 users</v>
      </c>
    </row>
    <row r="34" spans="2:8" x14ac:dyDescent="0.25">
      <c r="B34" s="8"/>
      <c r="C34" s="16"/>
      <c r="D34" s="16"/>
      <c r="E34" s="16"/>
      <c r="F34" s="16"/>
      <c r="G34" s="16"/>
      <c r="H34" s="17"/>
    </row>
    <row r="35" spans="2:8" x14ac:dyDescent="0.25">
      <c r="B35" s="4" t="s">
        <v>1</v>
      </c>
      <c r="C35" s="5">
        <v>10</v>
      </c>
      <c r="D35" s="5">
        <v>20</v>
      </c>
      <c r="E35" s="5">
        <v>50</v>
      </c>
      <c r="F35" s="5">
        <v>100</v>
      </c>
      <c r="G35" s="5">
        <v>200</v>
      </c>
      <c r="H35" s="11">
        <v>500</v>
      </c>
    </row>
    <row r="36" spans="2:8" x14ac:dyDescent="0.25">
      <c r="B36" s="4"/>
      <c r="C36" s="6"/>
      <c r="D36" s="6"/>
      <c r="E36" s="5"/>
      <c r="F36" s="5"/>
      <c r="G36" s="5"/>
      <c r="H36" s="11"/>
    </row>
    <row r="37" spans="2:8" x14ac:dyDescent="0.25">
      <c r="B37" s="4" t="s">
        <v>82</v>
      </c>
      <c r="C37" s="5">
        <f>$C$7</f>
        <v>2400</v>
      </c>
      <c r="D37" s="5">
        <f t="shared" ref="D37:H37" si="11">$C$7</f>
        <v>2400</v>
      </c>
      <c r="E37" s="5">
        <f t="shared" si="11"/>
        <v>2400</v>
      </c>
      <c r="F37" s="5">
        <f t="shared" si="11"/>
        <v>2400</v>
      </c>
      <c r="G37" s="5">
        <f t="shared" si="11"/>
        <v>2400</v>
      </c>
      <c r="H37" s="11">
        <f t="shared" si="11"/>
        <v>2400</v>
      </c>
    </row>
    <row r="38" spans="2:8" x14ac:dyDescent="0.25">
      <c r="B38" s="4" t="s">
        <v>77</v>
      </c>
      <c r="C38" s="5">
        <f>C37*$C$8</f>
        <v>480</v>
      </c>
      <c r="D38" s="5">
        <f t="shared" ref="D38:H38" si="12">D37*$C$8</f>
        <v>480</v>
      </c>
      <c r="E38" s="5">
        <f t="shared" si="12"/>
        <v>480</v>
      </c>
      <c r="F38" s="5">
        <f t="shared" si="12"/>
        <v>480</v>
      </c>
      <c r="G38" s="5">
        <f t="shared" si="12"/>
        <v>480</v>
      </c>
      <c r="H38" s="11">
        <f t="shared" si="12"/>
        <v>480</v>
      </c>
    </row>
    <row r="39" spans="2:8" x14ac:dyDescent="0.25">
      <c r="B39" s="4"/>
      <c r="C39" s="5"/>
      <c r="D39" s="5"/>
      <c r="E39" s="5"/>
      <c r="F39" s="5"/>
      <c r="G39" s="5"/>
      <c r="H39" s="11"/>
    </row>
    <row r="40" spans="2:8" x14ac:dyDescent="0.25">
      <c r="B40" s="4" t="s">
        <v>26</v>
      </c>
      <c r="C40" s="5">
        <f t="shared" ref="C40:H40" si="13">C35*$E$30</f>
        <v>1000</v>
      </c>
      <c r="D40" s="5">
        <f t="shared" si="13"/>
        <v>2000</v>
      </c>
      <c r="E40" s="5">
        <f t="shared" si="13"/>
        <v>5000</v>
      </c>
      <c r="F40" s="5">
        <f t="shared" si="13"/>
        <v>10000</v>
      </c>
      <c r="G40" s="5">
        <f t="shared" si="13"/>
        <v>20000</v>
      </c>
      <c r="H40" s="11">
        <f t="shared" si="13"/>
        <v>50000</v>
      </c>
    </row>
    <row r="41" spans="2:8" x14ac:dyDescent="0.25">
      <c r="B41" s="4"/>
      <c r="C41" s="5"/>
      <c r="D41" s="5"/>
      <c r="E41" s="5"/>
      <c r="F41" s="5"/>
      <c r="G41" s="5"/>
      <c r="H41" s="11"/>
    </row>
    <row r="42" spans="2:8" x14ac:dyDescent="0.25">
      <c r="B42" s="4" t="s">
        <v>62</v>
      </c>
      <c r="C42" s="9">
        <f>(C$40-C$38)-C$37</f>
        <v>-1880</v>
      </c>
      <c r="D42" s="9">
        <f t="shared" ref="D42:H42" si="14">(D$40-D$38)-D$37</f>
        <v>-880</v>
      </c>
      <c r="E42" s="9">
        <f t="shared" si="14"/>
        <v>2120</v>
      </c>
      <c r="F42" s="9">
        <f t="shared" si="14"/>
        <v>7120</v>
      </c>
      <c r="G42" s="9">
        <f t="shared" si="14"/>
        <v>17120</v>
      </c>
      <c r="H42" s="12">
        <f t="shared" si="14"/>
        <v>47120</v>
      </c>
    </row>
    <row r="43" spans="2:8" x14ac:dyDescent="0.25">
      <c r="B43" s="4" t="s">
        <v>63</v>
      </c>
      <c r="C43" s="35">
        <f>C42/(C$37+C$38)</f>
        <v>-0.65277777777777779</v>
      </c>
      <c r="D43" s="35">
        <f t="shared" ref="D43:H43" si="15">D42/(D$37+D$38)</f>
        <v>-0.30555555555555558</v>
      </c>
      <c r="E43" s="35">
        <f t="shared" si="15"/>
        <v>0.73611111111111116</v>
      </c>
      <c r="F43" s="35">
        <f t="shared" si="15"/>
        <v>2.4722222222222223</v>
      </c>
      <c r="G43" s="35">
        <f t="shared" si="15"/>
        <v>5.9444444444444446</v>
      </c>
      <c r="H43" s="36">
        <f t="shared" si="15"/>
        <v>16.361111111111111</v>
      </c>
    </row>
    <row r="44" spans="2:8" x14ac:dyDescent="0.25">
      <c r="B44" s="4"/>
      <c r="C44" s="9"/>
      <c r="D44" s="9"/>
      <c r="E44" s="9"/>
      <c r="F44" s="9"/>
      <c r="G44" s="9"/>
      <c r="H44" s="12"/>
    </row>
    <row r="45" spans="2:8" x14ac:dyDescent="0.25">
      <c r="B45" s="4" t="s">
        <v>64</v>
      </c>
      <c r="C45" s="9">
        <f>(C$40-C$38)*2-C$37</f>
        <v>-1360</v>
      </c>
      <c r="D45" s="9">
        <f t="shared" ref="D45:H45" si="16">(D$40-D$38)*2-D$37</f>
        <v>640</v>
      </c>
      <c r="E45" s="9">
        <f t="shared" si="16"/>
        <v>6640</v>
      </c>
      <c r="F45" s="9">
        <f t="shared" si="16"/>
        <v>16640</v>
      </c>
      <c r="G45" s="9">
        <f t="shared" si="16"/>
        <v>36640</v>
      </c>
      <c r="H45" s="12">
        <f t="shared" si="16"/>
        <v>96640</v>
      </c>
    </row>
    <row r="46" spans="2:8" x14ac:dyDescent="0.25">
      <c r="B46" s="4" t="s">
        <v>65</v>
      </c>
      <c r="C46" s="35">
        <f>C45/(C$37+C$38*2)</f>
        <v>-0.40476190476190477</v>
      </c>
      <c r="D46" s="35">
        <f t="shared" ref="D46:H46" si="17">D45/(D$37+D$38*2)</f>
        <v>0.19047619047619047</v>
      </c>
      <c r="E46" s="35">
        <f t="shared" si="17"/>
        <v>1.9761904761904763</v>
      </c>
      <c r="F46" s="35">
        <f t="shared" si="17"/>
        <v>4.9523809523809526</v>
      </c>
      <c r="G46" s="35">
        <f t="shared" si="17"/>
        <v>10.904761904761905</v>
      </c>
      <c r="H46" s="36">
        <f t="shared" si="17"/>
        <v>28.761904761904763</v>
      </c>
    </row>
    <row r="47" spans="2:8" ht="15.75" thickBot="1" x14ac:dyDescent="0.3">
      <c r="B47" s="28"/>
      <c r="C47" s="29"/>
      <c r="D47" s="29"/>
      <c r="E47" s="29"/>
      <c r="F47" s="29"/>
      <c r="G47" s="29"/>
      <c r="H47" s="30"/>
    </row>
    <row r="49" spans="2:3" x14ac:dyDescent="0.25">
      <c r="B49" t="s">
        <v>80</v>
      </c>
    </row>
    <row r="50" spans="2:3" x14ac:dyDescent="0.25">
      <c r="B50" t="s">
        <v>21</v>
      </c>
    </row>
    <row r="52" spans="2:3" x14ac:dyDescent="0.25">
      <c r="B52" t="s">
        <v>29</v>
      </c>
    </row>
    <row r="53" spans="2:3" x14ac:dyDescent="0.25">
      <c r="B53" t="s">
        <v>27</v>
      </c>
    </row>
    <row r="54" spans="2:3" x14ac:dyDescent="0.25">
      <c r="B54" t="s">
        <v>30</v>
      </c>
    </row>
    <row r="56" spans="2:3" x14ac:dyDescent="0.25">
      <c r="B56" t="s">
        <v>81</v>
      </c>
    </row>
    <row r="57" spans="2:3" x14ac:dyDescent="0.25">
      <c r="B57" t="s">
        <v>28</v>
      </c>
    </row>
    <row r="59" spans="2:3" x14ac:dyDescent="0.25">
      <c r="B59" t="s">
        <v>79</v>
      </c>
    </row>
    <row r="61" spans="2:3" x14ac:dyDescent="0.25">
      <c r="B61" t="s">
        <v>121</v>
      </c>
      <c r="C61" s="25" t="s">
        <v>4</v>
      </c>
    </row>
  </sheetData>
  <hyperlinks>
    <hyperlink ref="C61" r:id="rId1" xr:uid="{AE525348-C2D6-40D2-9302-FE37EA89AC12}"/>
  </hyperlinks>
  <pageMargins left="0.51181102362204722" right="0.51181102362204722" top="0.74803149606299213" bottom="0.55118110236220474" header="0.31496062992125984" footer="0.31496062992125984"/>
  <pageSetup scale="7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52964-137C-408F-86B7-DA5485C61E0E}">
  <sheetPr>
    <pageSetUpPr fitToPage="1"/>
  </sheetPr>
  <dimension ref="B2:I37"/>
  <sheetViews>
    <sheetView showGridLines="0" workbookViewId="0"/>
  </sheetViews>
  <sheetFormatPr defaultRowHeight="15" x14ac:dyDescent="0.25"/>
  <cols>
    <col min="1" max="1" width="2.85546875" customWidth="1"/>
    <col min="2" max="2" width="44.28515625" customWidth="1"/>
    <col min="3" max="6" width="8.5703125" customWidth="1"/>
    <col min="7" max="9" width="8.85546875" customWidth="1"/>
  </cols>
  <sheetData>
    <row r="2" spans="2:9" ht="18.75" x14ac:dyDescent="0.3">
      <c r="B2" s="21" t="s">
        <v>69</v>
      </c>
    </row>
    <row r="4" spans="2:9" x14ac:dyDescent="0.25">
      <c r="B4" t="s">
        <v>3</v>
      </c>
      <c r="C4" s="10">
        <v>50000</v>
      </c>
    </row>
    <row r="5" spans="2:9" x14ac:dyDescent="0.25">
      <c r="B5" s="1" t="s">
        <v>93</v>
      </c>
      <c r="C5" s="7">
        <v>0.5</v>
      </c>
    </row>
    <row r="6" spans="2:9" x14ac:dyDescent="0.25">
      <c r="B6" t="s">
        <v>2</v>
      </c>
      <c r="C6" s="10">
        <f>50*40</f>
        <v>2000</v>
      </c>
    </row>
    <row r="7" spans="2:9" x14ac:dyDescent="0.25">
      <c r="B7" t="s">
        <v>96</v>
      </c>
      <c r="C7" s="10">
        <v>30</v>
      </c>
    </row>
    <row r="8" spans="2:9" x14ac:dyDescent="0.25">
      <c r="B8" t="s">
        <v>111</v>
      </c>
      <c r="C8" s="10">
        <f>C7*200*(1-0.75)</f>
        <v>1500</v>
      </c>
    </row>
    <row r="9" spans="2:9" x14ac:dyDescent="0.25">
      <c r="B9" t="s">
        <v>61</v>
      </c>
      <c r="C9" s="31">
        <v>0.2</v>
      </c>
    </row>
    <row r="10" spans="2:9" ht="15.75" thickBot="1" x14ac:dyDescent="0.3"/>
    <row r="11" spans="2:9" ht="15.75" thickBot="1" x14ac:dyDescent="0.3">
      <c r="B11" s="3"/>
      <c r="C11" s="26" t="str">
        <f t="shared" ref="C11:I11" si="0">C13&amp;" user"&amp;IF(C13&gt;1,"s","")</f>
        <v>1 user</v>
      </c>
      <c r="D11" s="26" t="str">
        <f t="shared" si="0"/>
        <v>10 users</v>
      </c>
      <c r="E11" s="26" t="str">
        <f t="shared" si="0"/>
        <v>20 users</v>
      </c>
      <c r="F11" s="26" t="str">
        <f t="shared" si="0"/>
        <v>50 users</v>
      </c>
      <c r="G11" s="26" t="str">
        <f t="shared" si="0"/>
        <v>100 users</v>
      </c>
      <c r="H11" s="26" t="str">
        <f t="shared" si="0"/>
        <v>200 users</v>
      </c>
      <c r="I11" s="27" t="str">
        <f t="shared" si="0"/>
        <v>500 users</v>
      </c>
    </row>
    <row r="12" spans="2:9" x14ac:dyDescent="0.25">
      <c r="B12" s="8"/>
      <c r="C12" s="16"/>
      <c r="D12" s="16"/>
      <c r="E12" s="16"/>
      <c r="F12" s="16"/>
      <c r="G12" s="16"/>
      <c r="H12" s="16"/>
      <c r="I12" s="17"/>
    </row>
    <row r="13" spans="2:9" x14ac:dyDescent="0.25">
      <c r="B13" s="4" t="s">
        <v>1</v>
      </c>
      <c r="C13" s="5">
        <v>1</v>
      </c>
      <c r="D13" s="5">
        <v>10</v>
      </c>
      <c r="E13" s="5">
        <v>20</v>
      </c>
      <c r="F13" s="5">
        <v>50</v>
      </c>
      <c r="G13" s="5">
        <v>100</v>
      </c>
      <c r="H13" s="5">
        <v>200</v>
      </c>
      <c r="I13" s="11">
        <v>500</v>
      </c>
    </row>
    <row r="14" spans="2:9" x14ac:dyDescent="0.25">
      <c r="B14" s="4"/>
      <c r="C14" s="5"/>
      <c r="D14" s="5"/>
      <c r="E14" s="5"/>
      <c r="F14" s="5"/>
      <c r="G14" s="5"/>
      <c r="H14" s="5"/>
      <c r="I14" s="11"/>
    </row>
    <row r="15" spans="2:9" x14ac:dyDescent="0.25">
      <c r="B15" s="4" t="s">
        <v>13</v>
      </c>
      <c r="C15" s="23">
        <f t="shared" ref="C15:I15" si="1">IF(C13&gt;=200,0,IF(C13&gt;=50,30%,IF(C13&gt;=20,20%,IF(C13&gt;=10,10%,0))))</f>
        <v>0</v>
      </c>
      <c r="D15" s="23">
        <f>IF(D13&gt;=200,75%,IF(D13&gt;=50,30%,IF(D13&gt;=20,20%,IF(D13&gt;=10,10%,0))))</f>
        <v>0.1</v>
      </c>
      <c r="E15" s="23">
        <f t="shared" ref="E15:I15" si="2">IF(E13&gt;=200,75%,IF(E13&gt;=50,30%,IF(E13&gt;=20,20%,IF(E13&gt;=10,10%,0))))</f>
        <v>0.2</v>
      </c>
      <c r="F15" s="23">
        <f t="shared" si="2"/>
        <v>0.3</v>
      </c>
      <c r="G15" s="23">
        <f t="shared" si="2"/>
        <v>0.3</v>
      </c>
      <c r="H15" s="23">
        <f t="shared" si="2"/>
        <v>0.75</v>
      </c>
      <c r="I15" s="24">
        <f t="shared" si="2"/>
        <v>0.75</v>
      </c>
    </row>
    <row r="16" spans="2:9" x14ac:dyDescent="0.25">
      <c r="B16" s="4" t="s">
        <v>94</v>
      </c>
      <c r="C16" s="5">
        <f t="shared" ref="C16:I16" si="3">MIN(C13*$C$7*(1-C15),$C$8)</f>
        <v>30</v>
      </c>
      <c r="D16" s="5">
        <f>IF(D13&lt;200,MIN(D13*$C$7*(1-D15),$C$8),D13*$C$7*(1-D15))</f>
        <v>270</v>
      </c>
      <c r="E16" s="5">
        <f t="shared" ref="E16:I16" si="4">IF(E13&lt;200,MIN(E13*$C$7*(1-E15),$C$8),E13*$C$7*(1-E15))</f>
        <v>480</v>
      </c>
      <c r="F16" s="5">
        <f t="shared" si="4"/>
        <v>1050</v>
      </c>
      <c r="G16" s="5">
        <f t="shared" si="4"/>
        <v>1500</v>
      </c>
      <c r="H16" s="5">
        <f t="shared" si="4"/>
        <v>1500</v>
      </c>
      <c r="I16" s="11">
        <f t="shared" si="4"/>
        <v>3750</v>
      </c>
    </row>
    <row r="17" spans="2:9" x14ac:dyDescent="0.25">
      <c r="B17" s="4" t="s">
        <v>77</v>
      </c>
      <c r="C17" s="5">
        <f>C16*$C$9</f>
        <v>6</v>
      </c>
      <c r="D17" s="5">
        <f t="shared" ref="D17:I17" si="5">D16*$C$9</f>
        <v>54</v>
      </c>
      <c r="E17" s="5">
        <f t="shared" si="5"/>
        <v>96</v>
      </c>
      <c r="F17" s="5">
        <f t="shared" si="5"/>
        <v>210</v>
      </c>
      <c r="G17" s="5">
        <f t="shared" si="5"/>
        <v>300</v>
      </c>
      <c r="H17" s="5">
        <f t="shared" si="5"/>
        <v>300</v>
      </c>
      <c r="I17" s="11">
        <f t="shared" si="5"/>
        <v>750</v>
      </c>
    </row>
    <row r="18" spans="2:9" x14ac:dyDescent="0.25">
      <c r="B18" s="4"/>
      <c r="C18" s="5"/>
      <c r="D18" s="5"/>
      <c r="E18" s="5"/>
      <c r="F18" s="5"/>
      <c r="G18" s="5"/>
      <c r="H18" s="5"/>
      <c r="I18" s="11"/>
    </row>
    <row r="19" spans="2:9" x14ac:dyDescent="0.25">
      <c r="B19" s="4" t="s">
        <v>14</v>
      </c>
      <c r="C19" s="5">
        <f t="shared" ref="C19:I19" si="6">C13*$C$5*12</f>
        <v>6</v>
      </c>
      <c r="D19" s="5">
        <f t="shared" si="6"/>
        <v>60</v>
      </c>
      <c r="E19" s="5">
        <f t="shared" si="6"/>
        <v>120</v>
      </c>
      <c r="F19" s="5">
        <f t="shared" si="6"/>
        <v>300</v>
      </c>
      <c r="G19" s="5">
        <f t="shared" si="6"/>
        <v>600</v>
      </c>
      <c r="H19" s="5">
        <f t="shared" si="6"/>
        <v>1200</v>
      </c>
      <c r="I19" s="11">
        <f t="shared" si="6"/>
        <v>3000</v>
      </c>
    </row>
    <row r="20" spans="2:9" x14ac:dyDescent="0.25">
      <c r="B20" s="8" t="s">
        <v>15</v>
      </c>
      <c r="C20" s="9">
        <f t="shared" ref="C20:I20" si="7">$C$4/$C$6*C19</f>
        <v>150</v>
      </c>
      <c r="D20" s="9">
        <f t="shared" si="7"/>
        <v>1500</v>
      </c>
      <c r="E20" s="9">
        <f t="shared" si="7"/>
        <v>3000</v>
      </c>
      <c r="F20" s="9">
        <f t="shared" si="7"/>
        <v>7500</v>
      </c>
      <c r="G20" s="9">
        <f t="shared" si="7"/>
        <v>15000</v>
      </c>
      <c r="H20" s="9">
        <f t="shared" si="7"/>
        <v>30000</v>
      </c>
      <c r="I20" s="12">
        <f t="shared" si="7"/>
        <v>75000</v>
      </c>
    </row>
    <row r="21" spans="2:9" x14ac:dyDescent="0.25">
      <c r="B21" s="4"/>
      <c r="C21" s="5"/>
      <c r="D21" s="5"/>
      <c r="E21" s="5"/>
      <c r="F21" s="5"/>
      <c r="G21" s="5"/>
      <c r="H21" s="5"/>
      <c r="I21" s="11"/>
    </row>
    <row r="22" spans="2:9" x14ac:dyDescent="0.25">
      <c r="B22" s="4" t="s">
        <v>62</v>
      </c>
      <c r="C22" s="5">
        <f>(C$20-C$17)-C$16</f>
        <v>114</v>
      </c>
      <c r="D22" s="5">
        <f t="shared" ref="D22:I22" si="8">(D$20-D$17)-D$16</f>
        <v>1176</v>
      </c>
      <c r="E22" s="5">
        <f t="shared" si="8"/>
        <v>2424</v>
      </c>
      <c r="F22" s="5">
        <f t="shared" si="8"/>
        <v>6240</v>
      </c>
      <c r="G22" s="5">
        <f t="shared" si="8"/>
        <v>13200</v>
      </c>
      <c r="H22" s="5">
        <f t="shared" si="8"/>
        <v>28200</v>
      </c>
      <c r="I22" s="11">
        <f t="shared" si="8"/>
        <v>70500</v>
      </c>
    </row>
    <row r="23" spans="2:9" x14ac:dyDescent="0.25">
      <c r="B23" s="4" t="s">
        <v>63</v>
      </c>
      <c r="C23" s="33">
        <f>C22/(C$16+C$17)</f>
        <v>3.1666666666666665</v>
      </c>
      <c r="D23" s="33">
        <f t="shared" ref="D23:I23" si="9">D22/(D$16+D$17)</f>
        <v>3.6296296296296298</v>
      </c>
      <c r="E23" s="33">
        <f t="shared" si="9"/>
        <v>4.208333333333333</v>
      </c>
      <c r="F23" s="33">
        <f t="shared" si="9"/>
        <v>4.9523809523809526</v>
      </c>
      <c r="G23" s="33">
        <f t="shared" si="9"/>
        <v>7.333333333333333</v>
      </c>
      <c r="H23" s="33">
        <f t="shared" si="9"/>
        <v>15.666666666666666</v>
      </c>
      <c r="I23" s="34">
        <f t="shared" si="9"/>
        <v>15.666666666666666</v>
      </c>
    </row>
    <row r="24" spans="2:9" x14ac:dyDescent="0.25">
      <c r="B24" s="4"/>
      <c r="C24" s="5"/>
      <c r="D24" s="9"/>
      <c r="E24" s="9"/>
      <c r="F24" s="9"/>
      <c r="G24" s="9"/>
      <c r="H24" s="9"/>
      <c r="I24" s="12"/>
    </row>
    <row r="25" spans="2:9" x14ac:dyDescent="0.25">
      <c r="B25" s="8" t="s">
        <v>64</v>
      </c>
      <c r="C25" s="9">
        <f>(C$20-C$17)*2-C$16</f>
        <v>258</v>
      </c>
      <c r="D25" s="9">
        <f t="shared" ref="D25:I25" si="10">(D$20-D$17)*2-D$16</f>
        <v>2622</v>
      </c>
      <c r="E25" s="9">
        <f t="shared" si="10"/>
        <v>5328</v>
      </c>
      <c r="F25" s="9">
        <f t="shared" si="10"/>
        <v>13530</v>
      </c>
      <c r="G25" s="9">
        <f t="shared" si="10"/>
        <v>27900</v>
      </c>
      <c r="H25" s="9">
        <f t="shared" si="10"/>
        <v>57900</v>
      </c>
      <c r="I25" s="12">
        <f t="shared" si="10"/>
        <v>144750</v>
      </c>
    </row>
    <row r="26" spans="2:9" x14ac:dyDescent="0.25">
      <c r="B26" s="8" t="s">
        <v>65</v>
      </c>
      <c r="C26" s="35">
        <f>C25/(C$16+C$17*2)</f>
        <v>6.1428571428571432</v>
      </c>
      <c r="D26" s="35">
        <f t="shared" ref="D26:I26" si="11">D25/(D$16+D$17*2)</f>
        <v>6.9365079365079367</v>
      </c>
      <c r="E26" s="35">
        <f t="shared" si="11"/>
        <v>7.9285714285714288</v>
      </c>
      <c r="F26" s="35">
        <f t="shared" si="11"/>
        <v>9.204081632653061</v>
      </c>
      <c r="G26" s="35">
        <f t="shared" si="11"/>
        <v>13.285714285714286</v>
      </c>
      <c r="H26" s="35">
        <f t="shared" si="11"/>
        <v>27.571428571428573</v>
      </c>
      <c r="I26" s="36">
        <f t="shared" si="11"/>
        <v>27.571428571428573</v>
      </c>
    </row>
    <row r="27" spans="2:9" ht="15.75" thickBot="1" x14ac:dyDescent="0.3">
      <c r="B27" s="18"/>
      <c r="C27" s="39"/>
      <c r="D27" s="39"/>
      <c r="E27" s="39"/>
      <c r="F27" s="39"/>
      <c r="G27" s="39"/>
      <c r="H27" s="39"/>
      <c r="I27" s="40"/>
    </row>
    <row r="29" spans="2:9" x14ac:dyDescent="0.25">
      <c r="B29" t="s">
        <v>16</v>
      </c>
    </row>
    <row r="31" spans="2:9" x14ac:dyDescent="0.25">
      <c r="B31" t="s">
        <v>17</v>
      </c>
    </row>
    <row r="33" spans="2:3" x14ac:dyDescent="0.25">
      <c r="B33" t="s">
        <v>18</v>
      </c>
    </row>
    <row r="35" spans="2:3" x14ac:dyDescent="0.25">
      <c r="B35" t="s">
        <v>95</v>
      </c>
    </row>
    <row r="37" spans="2:3" x14ac:dyDescent="0.25">
      <c r="B37" t="s">
        <v>121</v>
      </c>
      <c r="C37" s="25" t="s">
        <v>4</v>
      </c>
    </row>
  </sheetData>
  <hyperlinks>
    <hyperlink ref="C37" r:id="rId1" xr:uid="{C5BAB527-1AAC-447A-830B-F141824D36AF}"/>
  </hyperlinks>
  <pageMargins left="0.51181102362204722" right="0.51181102362204722" top="0.74803149606299213" bottom="0.55118110236220474" header="0.31496062992125984" footer="0.31496062992125984"/>
  <pageSetup scale="7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3B2A-D51D-4072-AB61-6068B868AFBD}">
  <sheetPr>
    <pageSetUpPr fitToPage="1"/>
  </sheetPr>
  <dimension ref="B2:I35"/>
  <sheetViews>
    <sheetView showGridLines="0" workbookViewId="0"/>
  </sheetViews>
  <sheetFormatPr defaultRowHeight="15" x14ac:dyDescent="0.25"/>
  <cols>
    <col min="1" max="1" width="2.85546875" customWidth="1"/>
    <col min="2" max="2" width="44.28515625" customWidth="1"/>
    <col min="3" max="6" width="8.5703125" customWidth="1"/>
    <col min="7" max="9" width="8.85546875" customWidth="1"/>
  </cols>
  <sheetData>
    <row r="2" spans="2:9" ht="18.75" x14ac:dyDescent="0.3">
      <c r="B2" s="21" t="s">
        <v>108</v>
      </c>
      <c r="C2" s="21"/>
    </row>
    <row r="4" spans="2:9" x14ac:dyDescent="0.25">
      <c r="B4" t="s">
        <v>3</v>
      </c>
      <c r="C4" s="10">
        <v>50000</v>
      </c>
    </row>
    <row r="5" spans="2:9" x14ac:dyDescent="0.25">
      <c r="B5" s="1" t="s">
        <v>93</v>
      </c>
      <c r="C5" s="7">
        <v>0.5</v>
      </c>
    </row>
    <row r="6" spans="2:9" x14ac:dyDescent="0.25">
      <c r="B6" t="s">
        <v>2</v>
      </c>
      <c r="C6" s="10">
        <f>50*40</f>
        <v>2000</v>
      </c>
    </row>
    <row r="7" spans="2:9" x14ac:dyDescent="0.25">
      <c r="B7" t="s">
        <v>107</v>
      </c>
      <c r="C7" s="10">
        <v>30</v>
      </c>
    </row>
    <row r="8" spans="2:9" x14ac:dyDescent="0.25">
      <c r="B8" t="s">
        <v>113</v>
      </c>
      <c r="C8" s="10">
        <f>C7*200*(1-0.75)</f>
        <v>1500</v>
      </c>
    </row>
    <row r="9" spans="2:9" x14ac:dyDescent="0.25">
      <c r="B9" t="s">
        <v>61</v>
      </c>
      <c r="C9" s="31">
        <v>0.2</v>
      </c>
    </row>
    <row r="10" spans="2:9" ht="15.75" thickBot="1" x14ac:dyDescent="0.3"/>
    <row r="11" spans="2:9" ht="15.75" thickBot="1" x14ac:dyDescent="0.3">
      <c r="B11" s="3"/>
      <c r="C11" s="26" t="str">
        <f t="shared" ref="C11:I11" si="0">C13&amp;" user"&amp;IF(C13&gt;1,"s","")</f>
        <v>1 user</v>
      </c>
      <c r="D11" s="26" t="str">
        <f t="shared" si="0"/>
        <v>10 users</v>
      </c>
      <c r="E11" s="26" t="str">
        <f t="shared" si="0"/>
        <v>20 users</v>
      </c>
      <c r="F11" s="26" t="str">
        <f t="shared" si="0"/>
        <v>50 users</v>
      </c>
      <c r="G11" s="26" t="str">
        <f t="shared" si="0"/>
        <v>100 users</v>
      </c>
      <c r="H11" s="26" t="str">
        <f t="shared" si="0"/>
        <v>200 users</v>
      </c>
      <c r="I11" s="27" t="str">
        <f t="shared" si="0"/>
        <v>500 users</v>
      </c>
    </row>
    <row r="12" spans="2:9" x14ac:dyDescent="0.25">
      <c r="B12" s="8"/>
      <c r="C12" s="16"/>
      <c r="D12" s="16"/>
      <c r="E12" s="16"/>
      <c r="F12" s="16"/>
      <c r="G12" s="16"/>
      <c r="H12" s="16"/>
      <c r="I12" s="17"/>
    </row>
    <row r="13" spans="2:9" x14ac:dyDescent="0.25">
      <c r="B13" s="4" t="s">
        <v>1</v>
      </c>
      <c r="C13" s="5">
        <v>1</v>
      </c>
      <c r="D13" s="5">
        <v>10</v>
      </c>
      <c r="E13" s="5">
        <v>20</v>
      </c>
      <c r="F13" s="5">
        <v>50</v>
      </c>
      <c r="G13" s="5">
        <v>100</v>
      </c>
      <c r="H13" s="5">
        <v>200</v>
      </c>
      <c r="I13" s="11">
        <v>500</v>
      </c>
    </row>
    <row r="14" spans="2:9" x14ac:dyDescent="0.25">
      <c r="B14" s="4"/>
      <c r="C14" s="5"/>
      <c r="D14" s="5"/>
      <c r="E14" s="5"/>
      <c r="F14" s="5"/>
      <c r="G14" s="5"/>
      <c r="H14" s="5"/>
      <c r="I14" s="11"/>
    </row>
    <row r="15" spans="2:9" x14ac:dyDescent="0.25">
      <c r="B15" s="4" t="s">
        <v>13</v>
      </c>
      <c r="C15" s="23">
        <f t="shared" ref="C15:I15" si="1">IF(C13&gt;=200,0,IF(C13&gt;=50,30%,IF(C13&gt;=20,20%,IF(C13&gt;=10,10%,0))))</f>
        <v>0</v>
      </c>
      <c r="D15" s="23">
        <f>IF(D13&gt;=200,75%,IF(D13&gt;=50,30%,IF(D13&gt;=20,20%,IF(D13&gt;=10,10%,0))))</f>
        <v>0.1</v>
      </c>
      <c r="E15" s="23">
        <f t="shared" ref="E15:I15" si="2">IF(E13&gt;=200,75%,IF(E13&gt;=50,30%,IF(E13&gt;=20,20%,IF(E13&gt;=10,10%,0))))</f>
        <v>0.2</v>
      </c>
      <c r="F15" s="23">
        <f t="shared" si="2"/>
        <v>0.3</v>
      </c>
      <c r="G15" s="23">
        <f t="shared" si="2"/>
        <v>0.3</v>
      </c>
      <c r="H15" s="23">
        <f t="shared" si="2"/>
        <v>0.75</v>
      </c>
      <c r="I15" s="24">
        <f t="shared" si="2"/>
        <v>0.75</v>
      </c>
    </row>
    <row r="16" spans="2:9" x14ac:dyDescent="0.25">
      <c r="B16" s="4" t="s">
        <v>94</v>
      </c>
      <c r="C16" s="5">
        <f t="shared" ref="C16:I16" si="3">MIN(C13*$C$7*(1-C15),$C$8)</f>
        <v>30</v>
      </c>
      <c r="D16" s="5">
        <f>IF(D13&lt;200,MIN(D13*$C$7*(1-D15),$C$8),D13*$C$7*(1-D15))</f>
        <v>270</v>
      </c>
      <c r="E16" s="5">
        <f t="shared" ref="E16:I16" si="4">IF(E13&lt;200,MIN(E13*$C$7*(1-E15),$C$8),E13*$C$7*(1-E15))</f>
        <v>480</v>
      </c>
      <c r="F16" s="5">
        <f t="shared" si="4"/>
        <v>1050</v>
      </c>
      <c r="G16" s="5">
        <f t="shared" si="4"/>
        <v>1500</v>
      </c>
      <c r="H16" s="5">
        <f t="shared" si="4"/>
        <v>1500</v>
      </c>
      <c r="I16" s="11">
        <f t="shared" si="4"/>
        <v>3750</v>
      </c>
    </row>
    <row r="17" spans="2:9" x14ac:dyDescent="0.25">
      <c r="B17" s="4" t="s">
        <v>77</v>
      </c>
      <c r="C17" s="5">
        <f>C16*$C$9</f>
        <v>6</v>
      </c>
      <c r="D17" s="5">
        <f t="shared" ref="D17:I17" si="5">D16*$C$9</f>
        <v>54</v>
      </c>
      <c r="E17" s="5">
        <f t="shared" si="5"/>
        <v>96</v>
      </c>
      <c r="F17" s="5">
        <f t="shared" si="5"/>
        <v>210</v>
      </c>
      <c r="G17" s="5">
        <f t="shared" si="5"/>
        <v>300</v>
      </c>
      <c r="H17" s="5">
        <f t="shared" si="5"/>
        <v>300</v>
      </c>
      <c r="I17" s="11">
        <f t="shared" si="5"/>
        <v>750</v>
      </c>
    </row>
    <row r="18" spans="2:9" x14ac:dyDescent="0.25">
      <c r="B18" s="4"/>
      <c r="C18" s="5"/>
      <c r="D18" s="5"/>
      <c r="E18" s="5"/>
      <c r="F18" s="5"/>
      <c r="G18" s="5"/>
      <c r="H18" s="5"/>
      <c r="I18" s="11"/>
    </row>
    <row r="19" spans="2:9" x14ac:dyDescent="0.25">
      <c r="B19" s="4" t="s">
        <v>14</v>
      </c>
      <c r="C19" s="5">
        <f t="shared" ref="C19:I19" si="6">C13*$C$5*12</f>
        <v>6</v>
      </c>
      <c r="D19" s="5">
        <f t="shared" si="6"/>
        <v>60</v>
      </c>
      <c r="E19" s="5">
        <f t="shared" si="6"/>
        <v>120</v>
      </c>
      <c r="F19" s="5">
        <f t="shared" si="6"/>
        <v>300</v>
      </c>
      <c r="G19" s="5">
        <f t="shared" si="6"/>
        <v>600</v>
      </c>
      <c r="H19" s="5">
        <f t="shared" si="6"/>
        <v>1200</v>
      </c>
      <c r="I19" s="11">
        <f t="shared" si="6"/>
        <v>3000</v>
      </c>
    </row>
    <row r="20" spans="2:9" x14ac:dyDescent="0.25">
      <c r="B20" s="8" t="s">
        <v>15</v>
      </c>
      <c r="C20" s="9">
        <f t="shared" ref="C20:I20" si="7">$C$4/$C$6*C19</f>
        <v>150</v>
      </c>
      <c r="D20" s="9">
        <f t="shared" si="7"/>
        <v>1500</v>
      </c>
      <c r="E20" s="9">
        <f t="shared" si="7"/>
        <v>3000</v>
      </c>
      <c r="F20" s="9">
        <f t="shared" si="7"/>
        <v>7500</v>
      </c>
      <c r="G20" s="9">
        <f t="shared" si="7"/>
        <v>15000</v>
      </c>
      <c r="H20" s="9">
        <f t="shared" si="7"/>
        <v>30000</v>
      </c>
      <c r="I20" s="12">
        <f t="shared" si="7"/>
        <v>75000</v>
      </c>
    </row>
    <row r="21" spans="2:9" x14ac:dyDescent="0.25">
      <c r="B21" s="4"/>
      <c r="C21" s="5"/>
      <c r="D21" s="5"/>
      <c r="E21" s="5"/>
      <c r="F21" s="5"/>
      <c r="G21" s="5"/>
      <c r="H21" s="5"/>
      <c r="I21" s="11"/>
    </row>
    <row r="22" spans="2:9" x14ac:dyDescent="0.25">
      <c r="B22" s="4" t="s">
        <v>62</v>
      </c>
      <c r="C22" s="5">
        <f>(C$20-C$17)-C$16</f>
        <v>114</v>
      </c>
      <c r="D22" s="5">
        <f t="shared" ref="D22:I22" si="8">(D$20-D$17)-D$16</f>
        <v>1176</v>
      </c>
      <c r="E22" s="5">
        <f t="shared" si="8"/>
        <v>2424</v>
      </c>
      <c r="F22" s="5">
        <f t="shared" si="8"/>
        <v>6240</v>
      </c>
      <c r="G22" s="5">
        <f t="shared" si="8"/>
        <v>13200</v>
      </c>
      <c r="H22" s="5">
        <f t="shared" si="8"/>
        <v>28200</v>
      </c>
      <c r="I22" s="11">
        <f t="shared" si="8"/>
        <v>70500</v>
      </c>
    </row>
    <row r="23" spans="2:9" x14ac:dyDescent="0.25">
      <c r="B23" s="4" t="s">
        <v>63</v>
      </c>
      <c r="C23" s="33">
        <f>C22/(C$16+C$17)</f>
        <v>3.1666666666666665</v>
      </c>
      <c r="D23" s="33">
        <f t="shared" ref="D23:I23" si="9">D22/(D$16+D$17)</f>
        <v>3.6296296296296298</v>
      </c>
      <c r="E23" s="33">
        <f t="shared" si="9"/>
        <v>4.208333333333333</v>
      </c>
      <c r="F23" s="33">
        <f t="shared" si="9"/>
        <v>4.9523809523809526</v>
      </c>
      <c r="G23" s="33">
        <f t="shared" si="9"/>
        <v>7.333333333333333</v>
      </c>
      <c r="H23" s="33">
        <f t="shared" si="9"/>
        <v>15.666666666666666</v>
      </c>
      <c r="I23" s="34">
        <f t="shared" si="9"/>
        <v>15.666666666666666</v>
      </c>
    </row>
    <row r="24" spans="2:9" x14ac:dyDescent="0.25">
      <c r="B24" s="4"/>
      <c r="C24" s="5"/>
      <c r="D24" s="9"/>
      <c r="E24" s="9"/>
      <c r="F24" s="9"/>
      <c r="G24" s="9"/>
      <c r="H24" s="9"/>
      <c r="I24" s="12"/>
    </row>
    <row r="25" spans="2:9" x14ac:dyDescent="0.25">
      <c r="B25" s="8" t="s">
        <v>64</v>
      </c>
      <c r="C25" s="9">
        <f>(C$20-C$17)*2-C$16</f>
        <v>258</v>
      </c>
      <c r="D25" s="9">
        <f t="shared" ref="D25:I25" si="10">(D$20-D$17)*2-D$16</f>
        <v>2622</v>
      </c>
      <c r="E25" s="9">
        <f t="shared" si="10"/>
        <v>5328</v>
      </c>
      <c r="F25" s="9">
        <f t="shared" si="10"/>
        <v>13530</v>
      </c>
      <c r="G25" s="9">
        <f t="shared" si="10"/>
        <v>27900</v>
      </c>
      <c r="H25" s="9">
        <f t="shared" si="10"/>
        <v>57900</v>
      </c>
      <c r="I25" s="12">
        <f t="shared" si="10"/>
        <v>144750</v>
      </c>
    </row>
    <row r="26" spans="2:9" x14ac:dyDescent="0.25">
      <c r="B26" s="8" t="s">
        <v>65</v>
      </c>
      <c r="C26" s="35">
        <f>C25/(C$16+C$17*2)</f>
        <v>6.1428571428571432</v>
      </c>
      <c r="D26" s="35">
        <f t="shared" ref="D26:I26" si="11">D25/(D$16+D$17*2)</f>
        <v>6.9365079365079367</v>
      </c>
      <c r="E26" s="35">
        <f t="shared" si="11"/>
        <v>7.9285714285714288</v>
      </c>
      <c r="F26" s="35">
        <f t="shared" si="11"/>
        <v>9.204081632653061</v>
      </c>
      <c r="G26" s="35">
        <f t="shared" si="11"/>
        <v>13.285714285714286</v>
      </c>
      <c r="H26" s="35">
        <f t="shared" si="11"/>
        <v>27.571428571428573</v>
      </c>
      <c r="I26" s="36">
        <f t="shared" si="11"/>
        <v>27.571428571428573</v>
      </c>
    </row>
    <row r="27" spans="2:9" ht="15.75" thickBot="1" x14ac:dyDescent="0.3">
      <c r="B27" s="28"/>
      <c r="C27" s="29"/>
      <c r="D27" s="29"/>
      <c r="E27" s="29"/>
      <c r="F27" s="29"/>
      <c r="G27" s="29"/>
      <c r="H27" s="29"/>
      <c r="I27" s="30"/>
    </row>
    <row r="29" spans="2:9" x14ac:dyDescent="0.25">
      <c r="B29" t="s">
        <v>106</v>
      </c>
    </row>
    <row r="31" spans="2:9" x14ac:dyDescent="0.25">
      <c r="B31" t="s">
        <v>31</v>
      </c>
    </row>
    <row r="33" spans="2:3" x14ac:dyDescent="0.25">
      <c r="B33" t="s">
        <v>95</v>
      </c>
    </row>
    <row r="35" spans="2:3" x14ac:dyDescent="0.25">
      <c r="B35" t="s">
        <v>121</v>
      </c>
      <c r="C35" s="25" t="s">
        <v>4</v>
      </c>
    </row>
  </sheetData>
  <hyperlinks>
    <hyperlink ref="C35" r:id="rId1" xr:uid="{EC4CEAFA-7032-4033-8744-C0A1A2267E98}"/>
  </hyperlinks>
  <pageMargins left="0.51181102362204722" right="0.51181102362204722" top="0.74803149606299213" bottom="0.55118110236220474" header="0.31496062992125984" footer="0.31496062992125984"/>
  <pageSetup scale="7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2DBF-C769-41E0-8FF8-1B1A8C2285C1}">
  <sheetPr>
    <pageSetUpPr fitToPage="1"/>
  </sheetPr>
  <dimension ref="B2:I37"/>
  <sheetViews>
    <sheetView showGridLines="0" workbookViewId="0"/>
  </sheetViews>
  <sheetFormatPr defaultRowHeight="15" x14ac:dyDescent="0.25"/>
  <cols>
    <col min="1" max="1" width="2.85546875" customWidth="1"/>
    <col min="2" max="2" width="44.28515625" customWidth="1"/>
    <col min="3" max="6" width="8.5703125" customWidth="1"/>
    <col min="7" max="9" width="8.85546875" customWidth="1"/>
  </cols>
  <sheetData>
    <row r="2" spans="2:9" ht="18.75" x14ac:dyDescent="0.3">
      <c r="B2" s="21" t="s">
        <v>114</v>
      </c>
    </row>
    <row r="4" spans="2:9" x14ac:dyDescent="0.25">
      <c r="B4" t="s">
        <v>3</v>
      </c>
      <c r="C4" s="10">
        <v>50000</v>
      </c>
    </row>
    <row r="5" spans="2:9" x14ac:dyDescent="0.25">
      <c r="B5" s="1" t="s">
        <v>93</v>
      </c>
      <c r="C5" s="7">
        <v>0.5</v>
      </c>
    </row>
    <row r="6" spans="2:9" x14ac:dyDescent="0.25">
      <c r="B6" t="s">
        <v>2</v>
      </c>
      <c r="C6" s="10">
        <f>50*40</f>
        <v>2000</v>
      </c>
    </row>
    <row r="7" spans="2:9" x14ac:dyDescent="0.25">
      <c r="B7" t="s">
        <v>104</v>
      </c>
      <c r="C7" s="10">
        <v>60</v>
      </c>
    </row>
    <row r="8" spans="2:9" x14ac:dyDescent="0.25">
      <c r="B8" t="s">
        <v>112</v>
      </c>
      <c r="C8" s="10">
        <f>C7*200*(1-0.75)</f>
        <v>3000</v>
      </c>
    </row>
    <row r="9" spans="2:9" x14ac:dyDescent="0.25">
      <c r="B9" t="s">
        <v>61</v>
      </c>
      <c r="C9" s="31">
        <v>0.2</v>
      </c>
    </row>
    <row r="10" spans="2:9" ht="15.75" thickBot="1" x14ac:dyDescent="0.3"/>
    <row r="11" spans="2:9" ht="15.75" thickBot="1" x14ac:dyDescent="0.3">
      <c r="B11" s="3"/>
      <c r="C11" s="26" t="str">
        <f t="shared" ref="C11:I11" si="0">C13&amp;" user"&amp;IF(C13&gt;1,"s","")</f>
        <v>1 user</v>
      </c>
      <c r="D11" s="26" t="str">
        <f t="shared" si="0"/>
        <v>10 users</v>
      </c>
      <c r="E11" s="26" t="str">
        <f t="shared" si="0"/>
        <v>20 users</v>
      </c>
      <c r="F11" s="26" t="str">
        <f t="shared" si="0"/>
        <v>50 users</v>
      </c>
      <c r="G11" s="26" t="str">
        <f t="shared" si="0"/>
        <v>100 users</v>
      </c>
      <c r="H11" s="26" t="str">
        <f t="shared" si="0"/>
        <v>200 users</v>
      </c>
      <c r="I11" s="27" t="str">
        <f t="shared" si="0"/>
        <v>500 users</v>
      </c>
    </row>
    <row r="12" spans="2:9" x14ac:dyDescent="0.25">
      <c r="B12" s="8"/>
      <c r="C12" s="16"/>
      <c r="D12" s="16"/>
      <c r="E12" s="16"/>
      <c r="F12" s="16"/>
      <c r="G12" s="16"/>
      <c r="H12" s="16"/>
      <c r="I12" s="17"/>
    </row>
    <row r="13" spans="2:9" x14ac:dyDescent="0.25">
      <c r="B13" s="4" t="s">
        <v>1</v>
      </c>
      <c r="C13" s="5">
        <v>1</v>
      </c>
      <c r="D13" s="5">
        <v>10</v>
      </c>
      <c r="E13" s="5">
        <v>20</v>
      </c>
      <c r="F13" s="5">
        <v>50</v>
      </c>
      <c r="G13" s="5">
        <v>100</v>
      </c>
      <c r="H13" s="5">
        <v>200</v>
      </c>
      <c r="I13" s="11">
        <v>500</v>
      </c>
    </row>
    <row r="14" spans="2:9" x14ac:dyDescent="0.25">
      <c r="B14" s="4"/>
      <c r="C14" s="5"/>
      <c r="D14" s="5"/>
      <c r="E14" s="5"/>
      <c r="F14" s="5"/>
      <c r="G14" s="5"/>
      <c r="H14" s="5"/>
      <c r="I14" s="11"/>
    </row>
    <row r="15" spans="2:9" x14ac:dyDescent="0.25">
      <c r="B15" s="4" t="s">
        <v>13</v>
      </c>
      <c r="C15" s="23">
        <f t="shared" ref="C15:I15" si="1">IF(C13&gt;=200,0,IF(C13&gt;=50,30%,IF(C13&gt;=20,20%,IF(C13&gt;=10,10%,0))))</f>
        <v>0</v>
      </c>
      <c r="D15" s="23">
        <f>IF(D13&gt;=200,75%,IF(D13&gt;=50,30%,IF(D13&gt;=20,20%,IF(D13&gt;=10,10%,0))))</f>
        <v>0.1</v>
      </c>
      <c r="E15" s="23">
        <f t="shared" ref="E15:I15" si="2">IF(E13&gt;=200,75%,IF(E13&gt;=50,30%,IF(E13&gt;=20,20%,IF(E13&gt;=10,10%,0))))</f>
        <v>0.2</v>
      </c>
      <c r="F15" s="23">
        <f t="shared" si="2"/>
        <v>0.3</v>
      </c>
      <c r="G15" s="23">
        <f t="shared" si="2"/>
        <v>0.3</v>
      </c>
      <c r="H15" s="23">
        <f t="shared" si="2"/>
        <v>0.75</v>
      </c>
      <c r="I15" s="24">
        <f t="shared" si="2"/>
        <v>0.75</v>
      </c>
    </row>
    <row r="16" spans="2:9" x14ac:dyDescent="0.25">
      <c r="B16" s="4" t="s">
        <v>94</v>
      </c>
      <c r="C16" s="5">
        <f t="shared" ref="C16:I16" si="3">MIN(C13*$C$7*(1-C15),$C$8)</f>
        <v>60</v>
      </c>
      <c r="D16" s="5">
        <f>IF(D13&lt;200,MIN(D13*$C$7*(1-D15),$C$8),D13*$C$7*(1-D15))</f>
        <v>540</v>
      </c>
      <c r="E16" s="5">
        <f t="shared" ref="E16:I16" si="4">IF(E13&lt;200,MIN(E13*$C$7*(1-E15),$C$8),E13*$C$7*(1-E15))</f>
        <v>960</v>
      </c>
      <c r="F16" s="5">
        <f t="shared" si="4"/>
        <v>2100</v>
      </c>
      <c r="G16" s="5">
        <f t="shared" si="4"/>
        <v>3000</v>
      </c>
      <c r="H16" s="5">
        <f t="shared" si="4"/>
        <v>3000</v>
      </c>
      <c r="I16" s="11">
        <f t="shared" si="4"/>
        <v>7500</v>
      </c>
    </row>
    <row r="17" spans="2:9" x14ac:dyDescent="0.25">
      <c r="B17" s="4" t="s">
        <v>77</v>
      </c>
      <c r="C17" s="5">
        <f>C16*$C$9</f>
        <v>12</v>
      </c>
      <c r="D17" s="5">
        <f t="shared" ref="D17:I17" si="5">D16*$C$9</f>
        <v>108</v>
      </c>
      <c r="E17" s="5">
        <f t="shared" si="5"/>
        <v>192</v>
      </c>
      <c r="F17" s="5">
        <f t="shared" si="5"/>
        <v>420</v>
      </c>
      <c r="G17" s="5">
        <f t="shared" si="5"/>
        <v>600</v>
      </c>
      <c r="H17" s="5">
        <f t="shared" si="5"/>
        <v>600</v>
      </c>
      <c r="I17" s="11">
        <f t="shared" si="5"/>
        <v>1500</v>
      </c>
    </row>
    <row r="18" spans="2:9" x14ac:dyDescent="0.25">
      <c r="B18" s="4"/>
      <c r="C18" s="5"/>
      <c r="D18" s="5"/>
      <c r="E18" s="5"/>
      <c r="F18" s="5"/>
      <c r="G18" s="5"/>
      <c r="H18" s="5"/>
      <c r="I18" s="11"/>
    </row>
    <row r="19" spans="2:9" x14ac:dyDescent="0.25">
      <c r="B19" s="4" t="s">
        <v>14</v>
      </c>
      <c r="C19" s="5">
        <f t="shared" ref="C19:I19" si="6">C13*$C$5*12</f>
        <v>6</v>
      </c>
      <c r="D19" s="5">
        <f t="shared" si="6"/>
        <v>60</v>
      </c>
      <c r="E19" s="5">
        <f t="shared" si="6"/>
        <v>120</v>
      </c>
      <c r="F19" s="5">
        <f t="shared" si="6"/>
        <v>300</v>
      </c>
      <c r="G19" s="5">
        <f t="shared" si="6"/>
        <v>600</v>
      </c>
      <c r="H19" s="5">
        <f t="shared" si="6"/>
        <v>1200</v>
      </c>
      <c r="I19" s="11">
        <f t="shared" si="6"/>
        <v>3000</v>
      </c>
    </row>
    <row r="20" spans="2:9" x14ac:dyDescent="0.25">
      <c r="B20" s="8" t="s">
        <v>15</v>
      </c>
      <c r="C20" s="9">
        <f t="shared" ref="C20:I20" si="7">$C$4/$C$6*C19</f>
        <v>150</v>
      </c>
      <c r="D20" s="9">
        <f t="shared" si="7"/>
        <v>1500</v>
      </c>
      <c r="E20" s="9">
        <f t="shared" si="7"/>
        <v>3000</v>
      </c>
      <c r="F20" s="9">
        <f t="shared" si="7"/>
        <v>7500</v>
      </c>
      <c r="G20" s="9">
        <f t="shared" si="7"/>
        <v>15000</v>
      </c>
      <c r="H20" s="9">
        <f t="shared" si="7"/>
        <v>30000</v>
      </c>
      <c r="I20" s="12">
        <f t="shared" si="7"/>
        <v>75000</v>
      </c>
    </row>
    <row r="21" spans="2:9" x14ac:dyDescent="0.25">
      <c r="B21" s="8"/>
      <c r="C21" s="9"/>
      <c r="D21" s="9"/>
      <c r="E21" s="9"/>
      <c r="F21" s="9"/>
      <c r="G21" s="9"/>
      <c r="H21" s="9"/>
      <c r="I21" s="12"/>
    </row>
    <row r="22" spans="2:9" x14ac:dyDescent="0.25">
      <c r="B22" s="4" t="s">
        <v>62</v>
      </c>
      <c r="C22" s="5">
        <f>(C$20-C$17)-C$16</f>
        <v>78</v>
      </c>
      <c r="D22" s="5">
        <f t="shared" ref="D22:I22" si="8">(D$20-D$17)-D$16</f>
        <v>852</v>
      </c>
      <c r="E22" s="5">
        <f t="shared" si="8"/>
        <v>1848</v>
      </c>
      <c r="F22" s="5">
        <f t="shared" si="8"/>
        <v>4980</v>
      </c>
      <c r="G22" s="5">
        <f t="shared" si="8"/>
        <v>11400</v>
      </c>
      <c r="H22" s="5">
        <f t="shared" si="8"/>
        <v>26400</v>
      </c>
      <c r="I22" s="11">
        <f t="shared" si="8"/>
        <v>66000</v>
      </c>
    </row>
    <row r="23" spans="2:9" x14ac:dyDescent="0.25">
      <c r="B23" s="4" t="s">
        <v>63</v>
      </c>
      <c r="C23" s="33">
        <f>C22/(C$16+C$17)</f>
        <v>1.0833333333333333</v>
      </c>
      <c r="D23" s="33">
        <f t="shared" ref="D23:I23" si="9">D22/(D$16+D$17)</f>
        <v>1.3148148148148149</v>
      </c>
      <c r="E23" s="33">
        <f t="shared" si="9"/>
        <v>1.6041666666666667</v>
      </c>
      <c r="F23" s="33">
        <f t="shared" si="9"/>
        <v>1.9761904761904763</v>
      </c>
      <c r="G23" s="33">
        <f t="shared" si="9"/>
        <v>3.1666666666666665</v>
      </c>
      <c r="H23" s="33">
        <f t="shared" si="9"/>
        <v>7.333333333333333</v>
      </c>
      <c r="I23" s="34">
        <f t="shared" si="9"/>
        <v>7.333333333333333</v>
      </c>
    </row>
    <row r="24" spans="2:9" x14ac:dyDescent="0.25">
      <c r="B24" s="4"/>
      <c r="C24" s="5"/>
      <c r="D24" s="9"/>
      <c r="E24" s="9"/>
      <c r="F24" s="9"/>
      <c r="G24" s="9"/>
      <c r="H24" s="9"/>
      <c r="I24" s="12"/>
    </row>
    <row r="25" spans="2:9" x14ac:dyDescent="0.25">
      <c r="B25" s="8" t="s">
        <v>64</v>
      </c>
      <c r="C25" s="9">
        <f>(C$20-C$17)*2-C$16</f>
        <v>216</v>
      </c>
      <c r="D25" s="9">
        <f t="shared" ref="D25:I25" si="10">(D$20-D$17)*2-D$16</f>
        <v>2244</v>
      </c>
      <c r="E25" s="9">
        <f t="shared" si="10"/>
        <v>4656</v>
      </c>
      <c r="F25" s="9">
        <f t="shared" si="10"/>
        <v>12060</v>
      </c>
      <c r="G25" s="9">
        <f t="shared" si="10"/>
        <v>25800</v>
      </c>
      <c r="H25" s="9">
        <f t="shared" si="10"/>
        <v>55800</v>
      </c>
      <c r="I25" s="12">
        <f t="shared" si="10"/>
        <v>139500</v>
      </c>
    </row>
    <row r="26" spans="2:9" x14ac:dyDescent="0.25">
      <c r="B26" s="8" t="s">
        <v>65</v>
      </c>
      <c r="C26" s="35">
        <f>C25/(C$16+C$17*2)</f>
        <v>2.5714285714285716</v>
      </c>
      <c r="D26" s="35">
        <f t="shared" ref="D26:I26" si="11">D25/(D$16+D$17*2)</f>
        <v>2.9682539682539684</v>
      </c>
      <c r="E26" s="35">
        <f t="shared" si="11"/>
        <v>3.4642857142857144</v>
      </c>
      <c r="F26" s="35">
        <f t="shared" si="11"/>
        <v>4.1020408163265305</v>
      </c>
      <c r="G26" s="35">
        <f t="shared" si="11"/>
        <v>6.1428571428571432</v>
      </c>
      <c r="H26" s="35">
        <f t="shared" si="11"/>
        <v>13.285714285714286</v>
      </c>
      <c r="I26" s="36">
        <f t="shared" si="11"/>
        <v>13.285714285714286</v>
      </c>
    </row>
    <row r="27" spans="2:9" ht="15.75" thickBot="1" x14ac:dyDescent="0.3">
      <c r="B27" s="28"/>
      <c r="C27" s="29"/>
      <c r="D27" s="29"/>
      <c r="E27" s="29"/>
      <c r="F27" s="29"/>
      <c r="G27" s="29"/>
      <c r="H27" s="29"/>
      <c r="I27" s="30"/>
    </row>
    <row r="29" spans="2:9" x14ac:dyDescent="0.25">
      <c r="B29" t="s">
        <v>105</v>
      </c>
    </row>
    <row r="31" spans="2:9" x14ac:dyDescent="0.25">
      <c r="B31" t="s">
        <v>19</v>
      </c>
    </row>
    <row r="33" spans="2:3" x14ac:dyDescent="0.25">
      <c r="B33" t="s">
        <v>20</v>
      </c>
    </row>
    <row r="35" spans="2:3" x14ac:dyDescent="0.25">
      <c r="B35" t="s">
        <v>95</v>
      </c>
    </row>
    <row r="37" spans="2:3" x14ac:dyDescent="0.25">
      <c r="B37" t="s">
        <v>121</v>
      </c>
      <c r="C37" s="25" t="s">
        <v>4</v>
      </c>
    </row>
  </sheetData>
  <hyperlinks>
    <hyperlink ref="C37" r:id="rId1" xr:uid="{0C690B39-3050-473E-AC73-BE6470C67F90}"/>
  </hyperlinks>
  <pageMargins left="0.51181102362204722" right="0.51181102362204722" top="0.74803149606299213" bottom="0.55118110236220474" header="0.31496062992125984" footer="0.31496062992125984"/>
  <pageSetup scale="9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39357-09E9-4CC8-AB90-5E19F95D7E8E}">
  <sheetPr>
    <pageSetUpPr fitToPage="1"/>
  </sheetPr>
  <dimension ref="B2:H47"/>
  <sheetViews>
    <sheetView showGridLines="0" workbookViewId="0"/>
  </sheetViews>
  <sheetFormatPr defaultRowHeight="15" x14ac:dyDescent="0.25"/>
  <cols>
    <col min="1" max="1" width="2.85546875" customWidth="1"/>
    <col min="2" max="2" width="40.7109375" customWidth="1"/>
    <col min="3" max="5" width="8.5703125" customWidth="1"/>
    <col min="6" max="8" width="8.85546875" customWidth="1"/>
    <col min="9" max="9" width="9.28515625" customWidth="1"/>
  </cols>
  <sheetData>
    <row r="2" spans="2:8" ht="18.75" x14ac:dyDescent="0.3">
      <c r="B2" s="21" t="s">
        <v>32</v>
      </c>
    </row>
    <row r="4" spans="2:8" x14ac:dyDescent="0.25">
      <c r="B4" t="s">
        <v>115</v>
      </c>
      <c r="C4" s="10">
        <v>0</v>
      </c>
    </row>
    <row r="5" spans="2:8" x14ac:dyDescent="0.25">
      <c r="B5" t="s">
        <v>116</v>
      </c>
      <c r="C5" s="10">
        <f>400*12</f>
        <v>4800</v>
      </c>
    </row>
    <row r="6" spans="2:8" x14ac:dyDescent="0.25">
      <c r="B6" t="s">
        <v>51</v>
      </c>
      <c r="C6" s="10">
        <v>200</v>
      </c>
    </row>
    <row r="7" spans="2:8" x14ac:dyDescent="0.25">
      <c r="B7" t="s">
        <v>109</v>
      </c>
      <c r="C7" s="10">
        <f>C6*200*(1-0.75)</f>
        <v>10000</v>
      </c>
    </row>
    <row r="8" spans="2:8" x14ac:dyDescent="0.25">
      <c r="B8" t="s">
        <v>52</v>
      </c>
      <c r="C8" s="10">
        <v>2400</v>
      </c>
    </row>
    <row r="9" spans="2:8" x14ac:dyDescent="0.25">
      <c r="B9" t="s">
        <v>61</v>
      </c>
      <c r="C9" s="31">
        <v>0.2</v>
      </c>
    </row>
    <row r="10" spans="2:8" ht="15.75" thickBot="1" x14ac:dyDescent="0.3"/>
    <row r="11" spans="2:8" ht="15.75" thickBot="1" x14ac:dyDescent="0.3">
      <c r="B11" s="3"/>
      <c r="C11" s="26" t="str">
        <f t="shared" ref="C11:H11" si="0">C13&amp;" user"&amp;IF(C13&gt;1,"s","")</f>
        <v>10 users</v>
      </c>
      <c r="D11" s="26" t="str">
        <f t="shared" si="0"/>
        <v>20 users</v>
      </c>
      <c r="E11" s="26" t="str">
        <f t="shared" si="0"/>
        <v>50 users</v>
      </c>
      <c r="F11" s="26" t="str">
        <f t="shared" si="0"/>
        <v>100 users</v>
      </c>
      <c r="G11" s="26" t="str">
        <f t="shared" si="0"/>
        <v>200 users</v>
      </c>
      <c r="H11" s="27" t="str">
        <f t="shared" si="0"/>
        <v>500 users</v>
      </c>
    </row>
    <row r="12" spans="2:8" x14ac:dyDescent="0.25">
      <c r="B12" s="8"/>
      <c r="C12" s="16"/>
      <c r="D12" s="16"/>
      <c r="E12" s="16"/>
      <c r="F12" s="16"/>
      <c r="G12" s="16"/>
      <c r="H12" s="17"/>
    </row>
    <row r="13" spans="2:8" x14ac:dyDescent="0.25">
      <c r="B13" s="4" t="s">
        <v>1</v>
      </c>
      <c r="C13" s="5">
        <v>10</v>
      </c>
      <c r="D13" s="5">
        <v>20</v>
      </c>
      <c r="E13" s="5">
        <v>50</v>
      </c>
      <c r="F13" s="5">
        <v>100</v>
      </c>
      <c r="G13" s="5">
        <v>200</v>
      </c>
      <c r="H13" s="11">
        <v>500</v>
      </c>
    </row>
    <row r="14" spans="2:8" x14ac:dyDescent="0.25">
      <c r="B14" s="4"/>
      <c r="C14" s="5"/>
      <c r="D14" s="5"/>
      <c r="E14" s="5"/>
      <c r="F14" s="5"/>
      <c r="G14" s="5"/>
      <c r="H14" s="11"/>
    </row>
    <row r="15" spans="2:8" x14ac:dyDescent="0.25">
      <c r="B15" s="4" t="s">
        <v>53</v>
      </c>
      <c r="C15" s="23">
        <f t="shared" ref="C15:H15" si="1">IF(C13&gt;=200,75%,IF(C13&gt;=50,30%,IF(C13&gt;=20,20%,IF(C13&gt;=10,10%,0))))</f>
        <v>0.1</v>
      </c>
      <c r="D15" s="23">
        <f>IF(D13&gt;=200,75%,IF(D13&gt;=50,30%,IF(D13&gt;=20,20%,IF(D13&gt;=10,10%,0))))</f>
        <v>0.2</v>
      </c>
      <c r="E15" s="23">
        <f t="shared" ref="E15:H15" si="2">IF(E13&gt;=200,75%,IF(E13&gt;=50,30%,IF(E13&gt;=20,20%,IF(E13&gt;=10,10%,0))))</f>
        <v>0.3</v>
      </c>
      <c r="F15" s="23">
        <f t="shared" si="2"/>
        <v>0.3</v>
      </c>
      <c r="G15" s="23">
        <f t="shared" si="2"/>
        <v>0.75</v>
      </c>
      <c r="H15" s="24">
        <f t="shared" si="2"/>
        <v>0.75</v>
      </c>
    </row>
    <row r="16" spans="2:8" x14ac:dyDescent="0.25">
      <c r="B16" s="4"/>
      <c r="C16" s="5"/>
      <c r="D16" s="5"/>
      <c r="E16" s="5"/>
      <c r="F16" s="5"/>
      <c r="G16" s="5"/>
      <c r="H16" s="11"/>
    </row>
    <row r="17" spans="2:8" x14ac:dyDescent="0.25">
      <c r="B17" s="4" t="s">
        <v>57</v>
      </c>
      <c r="C17" s="5">
        <f>SUM(C18:C20)</f>
        <v>4200</v>
      </c>
      <c r="D17" s="5">
        <f t="shared" ref="D17:H17" si="3">SUM(D18:D20)</f>
        <v>5600</v>
      </c>
      <c r="E17" s="5">
        <f t="shared" si="3"/>
        <v>9400</v>
      </c>
      <c r="F17" s="5">
        <f t="shared" si="3"/>
        <v>12400</v>
      </c>
      <c r="G17" s="5">
        <f t="shared" si="3"/>
        <v>12400</v>
      </c>
      <c r="H17" s="11">
        <f t="shared" si="3"/>
        <v>27400</v>
      </c>
    </row>
    <row r="18" spans="2:8" x14ac:dyDescent="0.25">
      <c r="B18" s="32" t="s">
        <v>54</v>
      </c>
      <c r="C18" s="5">
        <f t="shared" ref="C18:H18" si="4">$C$4</f>
        <v>0</v>
      </c>
      <c r="D18" s="5">
        <f t="shared" si="4"/>
        <v>0</v>
      </c>
      <c r="E18" s="5">
        <f t="shared" si="4"/>
        <v>0</v>
      </c>
      <c r="F18" s="5">
        <f t="shared" si="4"/>
        <v>0</v>
      </c>
      <c r="G18" s="5">
        <f t="shared" si="4"/>
        <v>0</v>
      </c>
      <c r="H18" s="11">
        <f t="shared" si="4"/>
        <v>0</v>
      </c>
    </row>
    <row r="19" spans="2:8" x14ac:dyDescent="0.25">
      <c r="B19" s="32" t="s">
        <v>55</v>
      </c>
      <c r="C19" s="5">
        <f t="shared" ref="C19:H19" si="5">IF(C13&lt;200,MIN(C13*$C$6*(1-C15),$C$7),C13*$C$6*(1-C15))</f>
        <v>1800</v>
      </c>
      <c r="D19" s="5">
        <f t="shared" si="5"/>
        <v>3200</v>
      </c>
      <c r="E19" s="5">
        <f t="shared" si="5"/>
        <v>7000</v>
      </c>
      <c r="F19" s="5">
        <f>IF(F13&lt;200,MIN(F13*$C$6*(1-F15),$C$7),F13*$C$6*(1-F15))</f>
        <v>10000</v>
      </c>
      <c r="G19" s="5">
        <f t="shared" ref="G19:H19" si="6">IF(G13&lt;200,MIN(G13*$C$6*(1-G15),$C$7),G13*$C$6*(1-G15))</f>
        <v>10000</v>
      </c>
      <c r="H19" s="11">
        <f t="shared" si="6"/>
        <v>25000</v>
      </c>
    </row>
    <row r="20" spans="2:8" x14ac:dyDescent="0.25">
      <c r="B20" s="32" t="s">
        <v>56</v>
      </c>
      <c r="C20" s="5">
        <f>$C$8</f>
        <v>2400</v>
      </c>
      <c r="D20" s="5">
        <f t="shared" ref="D20:H20" si="7">$C$8</f>
        <v>2400</v>
      </c>
      <c r="E20" s="5">
        <f t="shared" si="7"/>
        <v>2400</v>
      </c>
      <c r="F20" s="5">
        <f t="shared" si="7"/>
        <v>2400</v>
      </c>
      <c r="G20" s="5">
        <f t="shared" si="7"/>
        <v>2400</v>
      </c>
      <c r="H20" s="11">
        <f t="shared" si="7"/>
        <v>2400</v>
      </c>
    </row>
    <row r="21" spans="2:8" x14ac:dyDescent="0.25">
      <c r="B21" s="4"/>
      <c r="C21" s="5"/>
      <c r="D21" s="5"/>
      <c r="E21" s="5"/>
      <c r="F21" s="5"/>
      <c r="G21" s="5"/>
      <c r="H21" s="11"/>
    </row>
    <row r="22" spans="2:8" x14ac:dyDescent="0.25">
      <c r="B22" s="4" t="s">
        <v>60</v>
      </c>
      <c r="C22" s="5">
        <f>SUM(C23:C25)</f>
        <v>5640</v>
      </c>
      <c r="D22" s="5">
        <f t="shared" ref="D22:H22" si="8">SUM(D23:D25)</f>
        <v>5920</v>
      </c>
      <c r="E22" s="5">
        <f t="shared" si="8"/>
        <v>6680</v>
      </c>
      <c r="F22" s="5">
        <f t="shared" si="8"/>
        <v>7280</v>
      </c>
      <c r="G22" s="5">
        <f t="shared" si="8"/>
        <v>7280</v>
      </c>
      <c r="H22" s="11">
        <f t="shared" si="8"/>
        <v>10280</v>
      </c>
    </row>
    <row r="23" spans="2:8" x14ac:dyDescent="0.25">
      <c r="B23" s="32" t="s">
        <v>117</v>
      </c>
      <c r="C23" s="5">
        <f>$C$5</f>
        <v>4800</v>
      </c>
      <c r="D23" s="5">
        <f t="shared" ref="D23:H23" si="9">$C$5</f>
        <v>4800</v>
      </c>
      <c r="E23" s="5">
        <f t="shared" si="9"/>
        <v>4800</v>
      </c>
      <c r="F23" s="5">
        <f t="shared" si="9"/>
        <v>4800</v>
      </c>
      <c r="G23" s="5">
        <f t="shared" si="9"/>
        <v>4800</v>
      </c>
      <c r="H23" s="11">
        <f t="shared" si="9"/>
        <v>4800</v>
      </c>
    </row>
    <row r="24" spans="2:8" x14ac:dyDescent="0.25">
      <c r="B24" s="32" t="s">
        <v>118</v>
      </c>
      <c r="C24" s="5">
        <f>C19*$C$9</f>
        <v>360</v>
      </c>
      <c r="D24" s="5">
        <f t="shared" ref="D23:H25" si="10">D19*$C$9</f>
        <v>640</v>
      </c>
      <c r="E24" s="5">
        <f t="shared" si="10"/>
        <v>1400</v>
      </c>
      <c r="F24" s="5">
        <f t="shared" si="10"/>
        <v>2000</v>
      </c>
      <c r="G24" s="5">
        <f t="shared" si="10"/>
        <v>2000</v>
      </c>
      <c r="H24" s="11">
        <f t="shared" si="10"/>
        <v>5000</v>
      </c>
    </row>
    <row r="25" spans="2:8" x14ac:dyDescent="0.25">
      <c r="B25" s="32" t="s">
        <v>56</v>
      </c>
      <c r="C25" s="5">
        <f>C20*$C$9</f>
        <v>480</v>
      </c>
      <c r="D25" s="5">
        <f t="shared" si="10"/>
        <v>480</v>
      </c>
      <c r="E25" s="5">
        <f t="shared" si="10"/>
        <v>480</v>
      </c>
      <c r="F25" s="5">
        <f t="shared" si="10"/>
        <v>480</v>
      </c>
      <c r="G25" s="5">
        <f t="shared" si="10"/>
        <v>480</v>
      </c>
      <c r="H25" s="11">
        <f t="shared" si="10"/>
        <v>480</v>
      </c>
    </row>
    <row r="26" spans="2:8" x14ac:dyDescent="0.25">
      <c r="B26" s="4"/>
      <c r="C26" s="5"/>
      <c r="D26" s="5"/>
      <c r="E26" s="5"/>
      <c r="F26" s="5"/>
      <c r="G26" s="5"/>
      <c r="H26" s="11"/>
    </row>
    <row r="27" spans="2:8" x14ac:dyDescent="0.25">
      <c r="B27" s="4" t="s">
        <v>33</v>
      </c>
      <c r="C27" s="5">
        <f>C17+C22</f>
        <v>9840</v>
      </c>
      <c r="D27" s="5">
        <f t="shared" ref="D27:H27" si="11">D17+D22</f>
        <v>11520</v>
      </c>
      <c r="E27" s="5">
        <f t="shared" si="11"/>
        <v>16080</v>
      </c>
      <c r="F27" s="5">
        <f t="shared" si="11"/>
        <v>19680</v>
      </c>
      <c r="G27" s="5">
        <f t="shared" si="11"/>
        <v>19680</v>
      </c>
      <c r="H27" s="11">
        <f t="shared" si="11"/>
        <v>37680</v>
      </c>
    </row>
    <row r="28" spans="2:8" x14ac:dyDescent="0.25">
      <c r="B28" s="4" t="s">
        <v>34</v>
      </c>
      <c r="C28" s="5">
        <f t="shared" ref="C28" si="12">C27/C$13</f>
        <v>984</v>
      </c>
      <c r="D28" s="5">
        <f>D27/D$13</f>
        <v>576</v>
      </c>
      <c r="E28" s="5">
        <f t="shared" ref="E28:H28" si="13">E27/E$13</f>
        <v>321.60000000000002</v>
      </c>
      <c r="F28" s="5">
        <f t="shared" si="13"/>
        <v>196.8</v>
      </c>
      <c r="G28" s="5">
        <f t="shared" si="13"/>
        <v>98.4</v>
      </c>
      <c r="H28" s="11">
        <f t="shared" si="13"/>
        <v>75.36</v>
      </c>
    </row>
    <row r="29" spans="2:8" x14ac:dyDescent="0.25">
      <c r="B29" s="4"/>
      <c r="C29" s="5"/>
      <c r="D29" s="5"/>
      <c r="E29" s="5"/>
      <c r="F29" s="5"/>
      <c r="G29" s="5"/>
      <c r="H29" s="11"/>
    </row>
    <row r="30" spans="2:8" x14ac:dyDescent="0.25">
      <c r="B30" s="4" t="s">
        <v>35</v>
      </c>
      <c r="C30" s="5">
        <f>C22</f>
        <v>5640</v>
      </c>
      <c r="D30" s="5">
        <f t="shared" ref="D30:H30" si="14">D22</f>
        <v>5920</v>
      </c>
      <c r="E30" s="5">
        <f t="shared" si="14"/>
        <v>6680</v>
      </c>
      <c r="F30" s="5">
        <f t="shared" si="14"/>
        <v>7280</v>
      </c>
      <c r="G30" s="5">
        <f t="shared" si="14"/>
        <v>7280</v>
      </c>
      <c r="H30" s="11">
        <f t="shared" si="14"/>
        <v>10280</v>
      </c>
    </row>
    <row r="31" spans="2:8" x14ac:dyDescent="0.25">
      <c r="B31" s="4" t="s">
        <v>36</v>
      </c>
      <c r="C31" s="5">
        <f>C30/C$13</f>
        <v>564</v>
      </c>
      <c r="D31" s="5">
        <f t="shared" ref="D31:H31" si="15">D30/D$13</f>
        <v>296</v>
      </c>
      <c r="E31" s="5">
        <f t="shared" si="15"/>
        <v>133.6</v>
      </c>
      <c r="F31" s="5">
        <f t="shared" si="15"/>
        <v>72.8</v>
      </c>
      <c r="G31" s="5">
        <f t="shared" si="15"/>
        <v>36.4</v>
      </c>
      <c r="H31" s="11">
        <f t="shared" si="15"/>
        <v>20.56</v>
      </c>
    </row>
    <row r="32" spans="2:8" x14ac:dyDescent="0.25">
      <c r="B32" s="4"/>
      <c r="C32" s="5"/>
      <c r="D32" s="5"/>
      <c r="E32" s="5"/>
      <c r="F32" s="5"/>
      <c r="G32" s="5"/>
      <c r="H32" s="11"/>
    </row>
    <row r="33" spans="2:8" x14ac:dyDescent="0.25">
      <c r="B33" s="4" t="s">
        <v>37</v>
      </c>
      <c r="C33" s="5">
        <f t="shared" ref="C33:H33" si="16">C27+C30*4</f>
        <v>32400</v>
      </c>
      <c r="D33" s="5">
        <f t="shared" si="16"/>
        <v>35200</v>
      </c>
      <c r="E33" s="5">
        <f t="shared" si="16"/>
        <v>42800</v>
      </c>
      <c r="F33" s="5">
        <f t="shared" si="16"/>
        <v>48800</v>
      </c>
      <c r="G33" s="5">
        <f t="shared" si="16"/>
        <v>48800</v>
      </c>
      <c r="H33" s="11">
        <f t="shared" si="16"/>
        <v>78800</v>
      </c>
    </row>
    <row r="34" spans="2:8" x14ac:dyDescent="0.25">
      <c r="B34" s="4" t="s">
        <v>38</v>
      </c>
      <c r="C34" s="5">
        <f>C33/5/C$13</f>
        <v>648</v>
      </c>
      <c r="D34" s="5">
        <f t="shared" ref="D34:H34" si="17">D33/5/D$13</f>
        <v>352</v>
      </c>
      <c r="E34" s="5">
        <f t="shared" si="17"/>
        <v>171.2</v>
      </c>
      <c r="F34" s="5">
        <f t="shared" si="17"/>
        <v>97.6</v>
      </c>
      <c r="G34" s="5">
        <f t="shared" si="17"/>
        <v>48.8</v>
      </c>
      <c r="H34" s="11">
        <f t="shared" si="17"/>
        <v>31.52</v>
      </c>
    </row>
    <row r="35" spans="2:8" x14ac:dyDescent="0.25">
      <c r="B35" s="4"/>
      <c r="C35" s="5"/>
      <c r="D35" s="5"/>
      <c r="E35" s="5"/>
      <c r="F35" s="5"/>
      <c r="G35" s="5"/>
      <c r="H35" s="11"/>
    </row>
    <row r="36" spans="2:8" x14ac:dyDescent="0.25">
      <c r="B36" s="8" t="s">
        <v>70</v>
      </c>
      <c r="C36" s="37">
        <f>C34/12</f>
        <v>54</v>
      </c>
      <c r="D36" s="37">
        <f t="shared" ref="D36:H36" si="18">D34/12</f>
        <v>29.333333333333332</v>
      </c>
      <c r="E36" s="37">
        <f t="shared" si="18"/>
        <v>14.266666666666666</v>
      </c>
      <c r="F36" s="37">
        <f t="shared" si="18"/>
        <v>8.1333333333333329</v>
      </c>
      <c r="G36" s="37">
        <f t="shared" si="18"/>
        <v>4.0666666666666664</v>
      </c>
      <c r="H36" s="38">
        <f t="shared" si="18"/>
        <v>2.6266666666666665</v>
      </c>
    </row>
    <row r="37" spans="2:8" ht="15.75" thickBot="1" x14ac:dyDescent="0.3">
      <c r="B37" s="28"/>
      <c r="C37" s="29"/>
      <c r="D37" s="29"/>
      <c r="E37" s="29"/>
      <c r="F37" s="29"/>
      <c r="G37" s="29"/>
      <c r="H37" s="30"/>
    </row>
    <row r="39" spans="2:8" x14ac:dyDescent="0.25">
      <c r="B39" t="s">
        <v>39</v>
      </c>
    </row>
    <row r="40" spans="2:8" x14ac:dyDescent="0.25">
      <c r="B40" t="s">
        <v>73</v>
      </c>
    </row>
    <row r="41" spans="2:8" x14ac:dyDescent="0.25">
      <c r="B41" t="s">
        <v>74</v>
      </c>
    </row>
    <row r="42" spans="2:8" x14ac:dyDescent="0.25">
      <c r="B42" t="s">
        <v>40</v>
      </c>
    </row>
    <row r="44" spans="2:8" x14ac:dyDescent="0.25">
      <c r="B44" t="s">
        <v>75</v>
      </c>
    </row>
    <row r="45" spans="2:8" x14ac:dyDescent="0.25">
      <c r="B45" t="s">
        <v>41</v>
      </c>
    </row>
    <row r="47" spans="2:8" x14ac:dyDescent="0.25">
      <c r="B47" t="s">
        <v>121</v>
      </c>
      <c r="C47" s="25" t="s">
        <v>4</v>
      </c>
    </row>
  </sheetData>
  <hyperlinks>
    <hyperlink ref="C47" r:id="rId1" xr:uid="{04EEDF76-E3D5-4F5E-B388-F3740A0AB6B5}"/>
  </hyperlinks>
  <pageMargins left="0.51181102362204722" right="0.51181102362204722" top="0.74803149606299213" bottom="0.55118110236220474" header="0.31496062992125984" footer="0.31496062992125984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50534-0CF7-4C2B-9A18-4F059AC2B587}">
  <sheetPr>
    <pageSetUpPr fitToPage="1"/>
  </sheetPr>
  <dimension ref="B2:H53"/>
  <sheetViews>
    <sheetView showGridLines="0" workbookViewId="0"/>
  </sheetViews>
  <sheetFormatPr defaultRowHeight="15" x14ac:dyDescent="0.25"/>
  <cols>
    <col min="1" max="1" width="2.85546875" customWidth="1"/>
    <col min="2" max="2" width="40.7109375" customWidth="1"/>
    <col min="3" max="5" width="8.5703125" customWidth="1"/>
    <col min="6" max="8" width="8.85546875" customWidth="1"/>
    <col min="9" max="9" width="9.28515625" customWidth="1"/>
  </cols>
  <sheetData>
    <row r="2" spans="2:8" ht="18.75" x14ac:dyDescent="0.3">
      <c r="B2" s="21" t="s">
        <v>42</v>
      </c>
    </row>
    <row r="4" spans="2:8" x14ac:dyDescent="0.25">
      <c r="B4" t="s">
        <v>120</v>
      </c>
      <c r="C4" s="10">
        <v>0</v>
      </c>
    </row>
    <row r="5" spans="2:8" x14ac:dyDescent="0.25">
      <c r="B5" t="s">
        <v>119</v>
      </c>
      <c r="C5" s="10">
        <f>400*12</f>
        <v>4800</v>
      </c>
    </row>
    <row r="6" spans="2:8" x14ac:dyDescent="0.25">
      <c r="B6" t="s">
        <v>51</v>
      </c>
      <c r="C6" s="10">
        <v>200</v>
      </c>
    </row>
    <row r="7" spans="2:8" x14ac:dyDescent="0.25">
      <c r="B7" t="s">
        <v>109</v>
      </c>
      <c r="C7" s="10">
        <f>C6*200*(1-0.75)</f>
        <v>10000</v>
      </c>
    </row>
    <row r="8" spans="2:8" x14ac:dyDescent="0.25">
      <c r="B8" t="s">
        <v>52</v>
      </c>
      <c r="C8" s="10">
        <v>2400</v>
      </c>
    </row>
    <row r="9" spans="2:8" x14ac:dyDescent="0.25">
      <c r="B9" t="s">
        <v>61</v>
      </c>
      <c r="C9" s="31">
        <v>0.2</v>
      </c>
    </row>
    <row r="10" spans="2:8" ht="15.75" thickBot="1" x14ac:dyDescent="0.3"/>
    <row r="11" spans="2:8" ht="15.75" thickBot="1" x14ac:dyDescent="0.3">
      <c r="B11" s="3"/>
      <c r="C11" s="26" t="str">
        <f t="shared" ref="C11:H11" si="0">C13&amp;" user"&amp;IF(C13&gt;1,"s","")</f>
        <v>10 users</v>
      </c>
      <c r="D11" s="26" t="str">
        <f t="shared" si="0"/>
        <v>20 users</v>
      </c>
      <c r="E11" s="26" t="str">
        <f t="shared" si="0"/>
        <v>50 users</v>
      </c>
      <c r="F11" s="26" t="str">
        <f t="shared" si="0"/>
        <v>100 users</v>
      </c>
      <c r="G11" s="26" t="str">
        <f t="shared" si="0"/>
        <v>200 users</v>
      </c>
      <c r="H11" s="27" t="str">
        <f t="shared" si="0"/>
        <v>500 users</v>
      </c>
    </row>
    <row r="12" spans="2:8" x14ac:dyDescent="0.25">
      <c r="B12" s="8"/>
      <c r="C12" s="16"/>
      <c r="D12" s="16"/>
      <c r="E12" s="16"/>
      <c r="F12" s="16"/>
      <c r="G12" s="16"/>
      <c r="H12" s="17"/>
    </row>
    <row r="13" spans="2:8" x14ac:dyDescent="0.25">
      <c r="B13" s="4" t="s">
        <v>1</v>
      </c>
      <c r="C13" s="5">
        <v>10</v>
      </c>
      <c r="D13" s="5">
        <v>20</v>
      </c>
      <c r="E13" s="5">
        <v>50</v>
      </c>
      <c r="F13" s="5">
        <v>100</v>
      </c>
      <c r="G13" s="5">
        <v>200</v>
      </c>
      <c r="H13" s="11">
        <v>500</v>
      </c>
    </row>
    <row r="14" spans="2:8" x14ac:dyDescent="0.25">
      <c r="B14" s="4"/>
      <c r="C14" s="5"/>
      <c r="D14" s="5"/>
      <c r="E14" s="5"/>
      <c r="F14" s="5"/>
      <c r="G14" s="5"/>
      <c r="H14" s="11"/>
    </row>
    <row r="15" spans="2:8" x14ac:dyDescent="0.25">
      <c r="B15" s="4" t="s">
        <v>53</v>
      </c>
      <c r="C15" s="23">
        <f t="shared" ref="C15:H15" si="1">IF(C13&gt;=200,75%,IF(C13&gt;=50,30%,IF(C13&gt;=20,20%,IF(C13&gt;=10,10%,0))))</f>
        <v>0.1</v>
      </c>
      <c r="D15" s="23">
        <f t="shared" si="1"/>
        <v>0.2</v>
      </c>
      <c r="E15" s="23">
        <f t="shared" si="1"/>
        <v>0.3</v>
      </c>
      <c r="F15" s="23">
        <f t="shared" si="1"/>
        <v>0.3</v>
      </c>
      <c r="G15" s="23">
        <f t="shared" si="1"/>
        <v>0.75</v>
      </c>
      <c r="H15" s="24">
        <f t="shared" si="1"/>
        <v>0.75</v>
      </c>
    </row>
    <row r="16" spans="2:8" x14ac:dyDescent="0.25">
      <c r="B16" s="4"/>
      <c r="C16" s="5"/>
      <c r="D16" s="5"/>
      <c r="E16" s="5"/>
      <c r="F16" s="5"/>
      <c r="G16" s="5"/>
      <c r="H16" s="11"/>
    </row>
    <row r="17" spans="2:8" x14ac:dyDescent="0.25">
      <c r="B17" s="4" t="s">
        <v>57</v>
      </c>
      <c r="C17" s="5">
        <f>SUM(C18:C20)</f>
        <v>4200</v>
      </c>
      <c r="D17" s="5">
        <f t="shared" ref="D17:H17" si="2">SUM(D18:D20)</f>
        <v>5600</v>
      </c>
      <c r="E17" s="5">
        <f t="shared" si="2"/>
        <v>9400</v>
      </c>
      <c r="F17" s="5">
        <f t="shared" si="2"/>
        <v>12400</v>
      </c>
      <c r="G17" s="5">
        <f t="shared" si="2"/>
        <v>12400</v>
      </c>
      <c r="H17" s="11">
        <f t="shared" si="2"/>
        <v>27400</v>
      </c>
    </row>
    <row r="18" spans="2:8" x14ac:dyDescent="0.25">
      <c r="B18" s="32" t="s">
        <v>54</v>
      </c>
      <c r="C18" s="5">
        <f t="shared" ref="C18:H18" si="3">$C$4</f>
        <v>0</v>
      </c>
      <c r="D18" s="5">
        <f t="shared" si="3"/>
        <v>0</v>
      </c>
      <c r="E18" s="5">
        <f t="shared" si="3"/>
        <v>0</v>
      </c>
      <c r="F18" s="5">
        <f t="shared" si="3"/>
        <v>0</v>
      </c>
      <c r="G18" s="5">
        <f t="shared" si="3"/>
        <v>0</v>
      </c>
      <c r="H18" s="11">
        <f t="shared" si="3"/>
        <v>0</v>
      </c>
    </row>
    <row r="19" spans="2:8" x14ac:dyDescent="0.25">
      <c r="B19" s="32" t="s">
        <v>55</v>
      </c>
      <c r="C19" s="5">
        <f t="shared" ref="C19:H19" si="4">IF(C13&lt;200,MIN(C13*$C$6*(1-C15),$C$7),C13*$C$6*(1-C15))</f>
        <v>1800</v>
      </c>
      <c r="D19" s="5">
        <f t="shared" si="4"/>
        <v>3200</v>
      </c>
      <c r="E19" s="5">
        <f t="shared" si="4"/>
        <v>7000</v>
      </c>
      <c r="F19" s="5">
        <f t="shared" si="4"/>
        <v>10000</v>
      </c>
      <c r="G19" s="5">
        <f t="shared" si="4"/>
        <v>10000</v>
      </c>
      <c r="H19" s="11">
        <f t="shared" si="4"/>
        <v>25000</v>
      </c>
    </row>
    <row r="20" spans="2:8" x14ac:dyDescent="0.25">
      <c r="B20" s="32" t="s">
        <v>56</v>
      </c>
      <c r="C20" s="5">
        <f>$C$8</f>
        <v>2400</v>
      </c>
      <c r="D20" s="5">
        <f t="shared" ref="D20:H20" si="5">$C$8</f>
        <v>2400</v>
      </c>
      <c r="E20" s="5">
        <f t="shared" si="5"/>
        <v>2400</v>
      </c>
      <c r="F20" s="5">
        <f t="shared" si="5"/>
        <v>2400</v>
      </c>
      <c r="G20" s="5">
        <f t="shared" si="5"/>
        <v>2400</v>
      </c>
      <c r="H20" s="11">
        <f t="shared" si="5"/>
        <v>2400</v>
      </c>
    </row>
    <row r="21" spans="2:8" x14ac:dyDescent="0.25">
      <c r="B21" s="4"/>
      <c r="C21" s="5"/>
      <c r="D21" s="5"/>
      <c r="E21" s="5"/>
      <c r="F21" s="5"/>
      <c r="G21" s="5"/>
      <c r="H21" s="11"/>
    </row>
    <row r="22" spans="2:8" x14ac:dyDescent="0.25">
      <c r="B22" s="4" t="s">
        <v>60</v>
      </c>
      <c r="C22" s="5">
        <f>SUM(C23:C25)</f>
        <v>5640</v>
      </c>
      <c r="D22" s="5">
        <f t="shared" ref="D22:H22" si="6">SUM(D23:D25)</f>
        <v>5920</v>
      </c>
      <c r="E22" s="5">
        <f t="shared" si="6"/>
        <v>6680</v>
      </c>
      <c r="F22" s="5">
        <f t="shared" si="6"/>
        <v>7280</v>
      </c>
      <c r="G22" s="5">
        <f t="shared" si="6"/>
        <v>7280</v>
      </c>
      <c r="H22" s="11">
        <f t="shared" si="6"/>
        <v>10280</v>
      </c>
    </row>
    <row r="23" spans="2:8" x14ac:dyDescent="0.25">
      <c r="B23" s="32" t="s">
        <v>117</v>
      </c>
      <c r="C23" s="5">
        <f>$C$5</f>
        <v>4800</v>
      </c>
      <c r="D23" s="5">
        <f t="shared" ref="D23:H23" si="7">$C$5</f>
        <v>4800</v>
      </c>
      <c r="E23" s="5">
        <f t="shared" si="7"/>
        <v>4800</v>
      </c>
      <c r="F23" s="5">
        <f t="shared" si="7"/>
        <v>4800</v>
      </c>
      <c r="G23" s="5">
        <f t="shared" si="7"/>
        <v>4800</v>
      </c>
      <c r="H23" s="11">
        <f t="shared" si="7"/>
        <v>4800</v>
      </c>
    </row>
    <row r="24" spans="2:8" x14ac:dyDescent="0.25">
      <c r="B24" s="32" t="s">
        <v>118</v>
      </c>
      <c r="C24" s="5">
        <f>C19*$C$9</f>
        <v>360</v>
      </c>
      <c r="D24" s="5">
        <f t="shared" ref="D24:H24" si="8">D19*$C$9</f>
        <v>640</v>
      </c>
      <c r="E24" s="5">
        <f t="shared" si="8"/>
        <v>1400</v>
      </c>
      <c r="F24" s="5">
        <f t="shared" si="8"/>
        <v>2000</v>
      </c>
      <c r="G24" s="5">
        <f t="shared" si="8"/>
        <v>2000</v>
      </c>
      <c r="H24" s="11">
        <f t="shared" si="8"/>
        <v>5000</v>
      </c>
    </row>
    <row r="25" spans="2:8" x14ac:dyDescent="0.25">
      <c r="B25" s="32" t="s">
        <v>56</v>
      </c>
      <c r="C25" s="5">
        <f>C20*$C$9</f>
        <v>480</v>
      </c>
      <c r="D25" s="5">
        <f t="shared" ref="D25:H25" si="9">D20*$C$9</f>
        <v>480</v>
      </c>
      <c r="E25" s="5">
        <f t="shared" si="9"/>
        <v>480</v>
      </c>
      <c r="F25" s="5">
        <f t="shared" si="9"/>
        <v>480</v>
      </c>
      <c r="G25" s="5">
        <f t="shared" si="9"/>
        <v>480</v>
      </c>
      <c r="H25" s="11">
        <f t="shared" si="9"/>
        <v>480</v>
      </c>
    </row>
    <row r="26" spans="2:8" x14ac:dyDescent="0.25">
      <c r="B26" s="4"/>
      <c r="C26" s="5"/>
      <c r="D26" s="5"/>
      <c r="E26" s="5"/>
      <c r="F26" s="5"/>
      <c r="G26" s="5"/>
      <c r="H26" s="11"/>
    </row>
    <row r="27" spans="2:8" x14ac:dyDescent="0.25">
      <c r="B27" s="4" t="s">
        <v>33</v>
      </c>
      <c r="C27" s="5">
        <f>C17+C22</f>
        <v>9840</v>
      </c>
      <c r="D27" s="5">
        <f t="shared" ref="D27:H27" si="10">D17+D22</f>
        <v>11520</v>
      </c>
      <c r="E27" s="5">
        <f t="shared" si="10"/>
        <v>16080</v>
      </c>
      <c r="F27" s="5">
        <f t="shared" si="10"/>
        <v>19680</v>
      </c>
      <c r="G27" s="5">
        <f t="shared" si="10"/>
        <v>19680</v>
      </c>
      <c r="H27" s="11">
        <f t="shared" si="10"/>
        <v>37680</v>
      </c>
    </row>
    <row r="28" spans="2:8" x14ac:dyDescent="0.25">
      <c r="B28" s="4" t="s">
        <v>34</v>
      </c>
      <c r="C28" s="5">
        <f t="shared" ref="C28" si="11">C27/C$13</f>
        <v>984</v>
      </c>
      <c r="D28" s="5">
        <f>D27/D$13</f>
        <v>576</v>
      </c>
      <c r="E28" s="5">
        <f t="shared" ref="E28:H28" si="12">E27/E$13</f>
        <v>321.60000000000002</v>
      </c>
      <c r="F28" s="5">
        <f t="shared" si="12"/>
        <v>196.8</v>
      </c>
      <c r="G28" s="5">
        <f t="shared" si="12"/>
        <v>98.4</v>
      </c>
      <c r="H28" s="11">
        <f t="shared" si="12"/>
        <v>75.36</v>
      </c>
    </row>
    <row r="29" spans="2:8" x14ac:dyDescent="0.25">
      <c r="B29" s="4"/>
      <c r="C29" s="5"/>
      <c r="D29" s="5"/>
      <c r="E29" s="5"/>
      <c r="F29" s="5"/>
      <c r="G29" s="5"/>
      <c r="H29" s="11"/>
    </row>
    <row r="30" spans="2:8" x14ac:dyDescent="0.25">
      <c r="B30" s="4" t="s">
        <v>35</v>
      </c>
      <c r="C30" s="5">
        <f>C22</f>
        <v>5640</v>
      </c>
      <c r="D30" s="5">
        <f t="shared" ref="D30:H30" si="13">D22</f>
        <v>5920</v>
      </c>
      <c r="E30" s="5">
        <f t="shared" si="13"/>
        <v>6680</v>
      </c>
      <c r="F30" s="5">
        <f t="shared" si="13"/>
        <v>7280</v>
      </c>
      <c r="G30" s="5">
        <f t="shared" si="13"/>
        <v>7280</v>
      </c>
      <c r="H30" s="11">
        <f t="shared" si="13"/>
        <v>10280</v>
      </c>
    </row>
    <row r="31" spans="2:8" x14ac:dyDescent="0.25">
      <c r="B31" s="4" t="s">
        <v>36</v>
      </c>
      <c r="C31" s="5">
        <f>C30/C$13</f>
        <v>564</v>
      </c>
      <c r="D31" s="5">
        <f t="shared" ref="D31:H31" si="14">D30/D$13</f>
        <v>296</v>
      </c>
      <c r="E31" s="5">
        <f t="shared" si="14"/>
        <v>133.6</v>
      </c>
      <c r="F31" s="5">
        <f t="shared" si="14"/>
        <v>72.8</v>
      </c>
      <c r="G31" s="5">
        <f t="shared" si="14"/>
        <v>36.4</v>
      </c>
      <c r="H31" s="11">
        <f t="shared" si="14"/>
        <v>20.56</v>
      </c>
    </row>
    <row r="32" spans="2:8" x14ac:dyDescent="0.25">
      <c r="B32" s="4"/>
      <c r="C32" s="5"/>
      <c r="D32" s="5"/>
      <c r="E32" s="5"/>
      <c r="F32" s="5"/>
      <c r="G32" s="5"/>
      <c r="H32" s="11"/>
    </row>
    <row r="33" spans="2:8" x14ac:dyDescent="0.25">
      <c r="B33" s="4" t="s">
        <v>37</v>
      </c>
      <c r="C33" s="5">
        <f t="shared" ref="C33:H33" si="15">C27+C30*4</f>
        <v>32400</v>
      </c>
      <c r="D33" s="5">
        <f t="shared" si="15"/>
        <v>35200</v>
      </c>
      <c r="E33" s="5">
        <f t="shared" si="15"/>
        <v>42800</v>
      </c>
      <c r="F33" s="5">
        <f t="shared" si="15"/>
        <v>48800</v>
      </c>
      <c r="G33" s="5">
        <f t="shared" si="15"/>
        <v>48800</v>
      </c>
      <c r="H33" s="11">
        <f t="shared" si="15"/>
        <v>78800</v>
      </c>
    </row>
    <row r="34" spans="2:8" x14ac:dyDescent="0.25">
      <c r="B34" s="4" t="s">
        <v>38</v>
      </c>
      <c r="C34" s="5">
        <f>C33/5/C$13</f>
        <v>648</v>
      </c>
      <c r="D34" s="5">
        <f t="shared" ref="D34:H34" si="16">D33/5/D$13</f>
        <v>352</v>
      </c>
      <c r="E34" s="5">
        <f t="shared" si="16"/>
        <v>171.2</v>
      </c>
      <c r="F34" s="5">
        <f t="shared" si="16"/>
        <v>97.6</v>
      </c>
      <c r="G34" s="5">
        <f t="shared" si="16"/>
        <v>48.8</v>
      </c>
      <c r="H34" s="11">
        <f t="shared" si="16"/>
        <v>31.52</v>
      </c>
    </row>
    <row r="35" spans="2:8" x14ac:dyDescent="0.25">
      <c r="B35" s="4"/>
      <c r="C35" s="5"/>
      <c r="D35" s="5"/>
      <c r="E35" s="5"/>
      <c r="F35" s="5"/>
      <c r="G35" s="5"/>
      <c r="H35" s="11"/>
    </row>
    <row r="36" spans="2:8" x14ac:dyDescent="0.25">
      <c r="B36" s="8" t="s">
        <v>70</v>
      </c>
      <c r="C36" s="37">
        <f>C34/12</f>
        <v>54</v>
      </c>
      <c r="D36" s="37">
        <f t="shared" ref="D36:H36" si="17">D34/12</f>
        <v>29.333333333333332</v>
      </c>
      <c r="E36" s="37">
        <f t="shared" si="17"/>
        <v>14.266666666666666</v>
      </c>
      <c r="F36" s="37">
        <f t="shared" si="17"/>
        <v>8.1333333333333329</v>
      </c>
      <c r="G36" s="37">
        <f t="shared" si="17"/>
        <v>4.0666666666666664</v>
      </c>
      <c r="H36" s="38">
        <f t="shared" si="17"/>
        <v>2.6266666666666665</v>
      </c>
    </row>
    <row r="37" spans="2:8" ht="15.75" thickBot="1" x14ac:dyDescent="0.3">
      <c r="B37" s="28"/>
      <c r="C37" s="29"/>
      <c r="D37" s="29"/>
      <c r="E37" s="29"/>
      <c r="F37" s="29"/>
      <c r="G37" s="29"/>
      <c r="H37" s="30"/>
    </row>
    <row r="39" spans="2:8" x14ac:dyDescent="0.25">
      <c r="B39" t="s">
        <v>43</v>
      </c>
    </row>
    <row r="40" spans="2:8" x14ac:dyDescent="0.25">
      <c r="B40" t="s">
        <v>44</v>
      </c>
    </row>
    <row r="41" spans="2:8" x14ac:dyDescent="0.25">
      <c r="B41" t="s">
        <v>71</v>
      </c>
    </row>
    <row r="42" spans="2:8" x14ac:dyDescent="0.25">
      <c r="B42" t="s">
        <v>72</v>
      </c>
    </row>
    <row r="43" spans="2:8" x14ac:dyDescent="0.25">
      <c r="B43" t="s">
        <v>50</v>
      </c>
    </row>
    <row r="44" spans="2:8" x14ac:dyDescent="0.25">
      <c r="B44" t="s">
        <v>45</v>
      </c>
    </row>
    <row r="45" spans="2:8" x14ac:dyDescent="0.25">
      <c r="B45" s="22" t="s">
        <v>46</v>
      </c>
    </row>
    <row r="46" spans="2:8" x14ac:dyDescent="0.25">
      <c r="B46" s="22" t="s">
        <v>47</v>
      </c>
    </row>
    <row r="47" spans="2:8" x14ac:dyDescent="0.25">
      <c r="B47" s="22" t="s">
        <v>48</v>
      </c>
    </row>
    <row r="48" spans="2:8" x14ac:dyDescent="0.25">
      <c r="B48" s="22" t="s">
        <v>49</v>
      </c>
    </row>
    <row r="50" spans="2:3" x14ac:dyDescent="0.25">
      <c r="B50" t="s">
        <v>76</v>
      </c>
    </row>
    <row r="51" spans="2:3" x14ac:dyDescent="0.25">
      <c r="B51" t="s">
        <v>41</v>
      </c>
    </row>
    <row r="53" spans="2:3" x14ac:dyDescent="0.25">
      <c r="B53" t="s">
        <v>121</v>
      </c>
      <c r="C53" s="25" t="s">
        <v>4</v>
      </c>
    </row>
  </sheetData>
  <hyperlinks>
    <hyperlink ref="C53" r:id="rId1" xr:uid="{16B41C3F-5B7C-47ED-A381-19C43FD2E2FD}"/>
  </hyperlinks>
  <pageMargins left="0.51181102362204722" right="0.51181102362204722" top="0.74803149606299213" bottom="0.55118110236220474" header="0.31496062992125984" footer="0.31496062992125984"/>
  <pageSetup scale="9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SaveToDB</vt:lpstr>
      <vt:lpstr>DBEdit</vt:lpstr>
      <vt:lpstr>DBGate</vt:lpstr>
      <vt:lpstr>ODataDB</vt:lpstr>
      <vt:lpstr>DB.RTD</vt:lpstr>
      <vt:lpstr>Gartle CRM</vt:lpstr>
      <vt:lpstr>Gartle Time Tracker</vt:lpstr>
      <vt:lpstr>Gartle Planning</vt:lpstr>
      <vt:lpstr>Gartle Budgeting</vt:lpstr>
      <vt:lpstr>DB.RTD!Print_Area</vt:lpstr>
      <vt:lpstr>DBEdit!Print_Area</vt:lpstr>
      <vt:lpstr>DBGate!Print_Area</vt:lpstr>
      <vt:lpstr>'Gartle Budgeting'!Print_Area</vt:lpstr>
      <vt:lpstr>'Gartle CRM'!Print_Area</vt:lpstr>
      <vt:lpstr>'Gartle Planning'!Print_Area</vt:lpstr>
      <vt:lpstr>'Gartle Time Tracker'!Print_Area</vt:lpstr>
      <vt:lpstr>ODataDB!Print_Area</vt:lpstr>
      <vt:lpstr>SaveToDB!Print_Area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Vaselenko</dc:creator>
  <cp:lastModifiedBy>Sergey Vaselenko</cp:lastModifiedBy>
  <cp:lastPrinted>2020-06-01T15:03:40Z</cp:lastPrinted>
  <dcterms:created xsi:type="dcterms:W3CDTF">2019-09-19T01:31:56Z</dcterms:created>
  <dcterms:modified xsi:type="dcterms:W3CDTF">2022-12-09T12:52:10Z</dcterms:modified>
</cp:coreProperties>
</file>